
<file path=[Content_Types].xml><?xml version="1.0" encoding="utf-8"?>
<Types xmlns="http://schemas.openxmlformats.org/package/2006/content-types">
  <Override PartName="/xl/charts/chart6.xml" ContentType="application/vnd.openxmlformats-officedocument.drawingml.chart+xml"/>
  <Override PartName="/xl/charts/chart20.xml" ContentType="application/vnd.openxmlformats-officedocument.drawingml.char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drawings/drawing8.xml" ContentType="application/vnd.openxmlformats-officedocument.drawing+xml"/>
  <Override PartName="/xl/worksheets/sheet7.xml" ContentType="application/vnd.openxmlformats-officedocument.spreadsheetml.worksheet+xml"/>
  <Override PartName="/xl/charts/chart2.xml" ContentType="application/vnd.openxmlformats-officedocument.drawingml.chart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charts/chart29.xml" ContentType="application/vnd.openxmlformats-officedocument.drawingml.chart+xml"/>
  <Override PartName="/xl/charts/chart49.xml" ContentType="application/vnd.openxmlformats-officedocument.drawingml.chart+xml"/>
  <Override PartName="/xl/worksheets/sheet3.xml" ContentType="application/vnd.openxmlformats-officedocument.spreadsheetml.worksheet+xml"/>
  <Override PartName="/xl/charts/chart18.xml" ContentType="application/vnd.openxmlformats-officedocument.drawingml.chart+xml"/>
  <Override PartName="/xl/charts/chart27.xml" ContentType="application/vnd.openxmlformats-officedocument.drawingml.chart+xml"/>
  <Override PartName="/xl/charts/chart36.xml" ContentType="application/vnd.openxmlformats-officedocument.drawingml.chart+xml"/>
  <Override PartName="/xl/charts/chart38.xml" ContentType="application/vnd.openxmlformats-officedocument.drawingml.char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50.xml" ContentType="application/vnd.openxmlformats-officedocument.drawingml.chart+xml"/>
  <Override PartName="/docProps/core.xml" ContentType="application/vnd.openxmlformats-package.core-properties+xml"/>
  <Default Extension="bin" ContentType="application/vnd.openxmlformats-officedocument.spreadsheetml.printerSettings"/>
  <Override PartName="/xl/charts/chart7.xml" ContentType="application/vnd.openxmlformats-officedocument.drawingml.chart+xml"/>
  <Override PartName="/xl/charts/chart10.xml" ContentType="application/vnd.openxmlformats-officedocument.drawingml.chart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39.xml" ContentType="application/vnd.openxmlformats-officedocument.drawingml.chart+xml"/>
  <Override PartName="/xl/charts/chart48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charts/chart19.xml" ContentType="application/vnd.openxmlformats-officedocument.drawingml.chart+xml"/>
  <Override PartName="/xl/charts/chart28.xml" ContentType="application/vnd.openxmlformats-officedocument.drawingml.chart+xml"/>
  <Override PartName="/xl/charts/chart37.xml" ContentType="application/vnd.openxmlformats-officedocument.drawingml.chart+xml"/>
  <Override PartName="/xl/charts/chart46.xml" ContentType="application/vnd.openxmlformats-officedocument.drawingml.char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05" yWindow="90" windowWidth="18960" windowHeight="8835" activeTab="8"/>
  </bookViews>
  <sheets>
    <sheet name="gender" sheetId="1" r:id="rId1"/>
    <sheet name="věk" sheetId="4" r:id="rId2"/>
    <sheet name="vzdělání" sheetId="2" r:id="rId3"/>
    <sheet name="1" sheetId="5" r:id="rId4"/>
    <sheet name="2" sheetId="6" r:id="rId5"/>
    <sheet name="3" sheetId="7" r:id="rId6"/>
    <sheet name="4" sheetId="8" r:id="rId7"/>
    <sheet name="5" sheetId="9" r:id="rId8"/>
    <sheet name="6" sheetId="10" r:id="rId9"/>
  </sheets>
  <calcPr calcId="125725"/>
</workbook>
</file>

<file path=xl/calcChain.xml><?xml version="1.0" encoding="utf-8"?>
<calcChain xmlns="http://schemas.openxmlformats.org/spreadsheetml/2006/main">
  <c r="H84" i="10"/>
  <c r="E84" s="1"/>
  <c r="G79"/>
  <c r="F79"/>
  <c r="H79" s="1"/>
  <c r="G78"/>
  <c r="F78"/>
  <c r="H78" s="1"/>
  <c r="G77"/>
  <c r="F77"/>
  <c r="H77" s="1"/>
  <c r="G76"/>
  <c r="F76"/>
  <c r="H76" s="1"/>
  <c r="G72"/>
  <c r="H72" s="1"/>
  <c r="F72"/>
  <c r="J72" s="1"/>
  <c r="H71"/>
  <c r="J71" s="1"/>
  <c r="G71"/>
  <c r="F71"/>
  <c r="G70"/>
  <c r="F70"/>
  <c r="H70" s="1"/>
  <c r="G69"/>
  <c r="F69"/>
  <c r="H69" s="1"/>
  <c r="G68"/>
  <c r="H68" s="1"/>
  <c r="F68"/>
  <c r="H67"/>
  <c r="J67" s="1"/>
  <c r="G67"/>
  <c r="F67"/>
  <c r="E44"/>
  <c r="D44"/>
  <c r="E43"/>
  <c r="D43"/>
  <c r="E42"/>
  <c r="D42"/>
  <c r="E41"/>
  <c r="D41"/>
  <c r="E40"/>
  <c r="D40"/>
  <c r="E39"/>
  <c r="D39"/>
  <c r="E38"/>
  <c r="D38"/>
  <c r="E37"/>
  <c r="D37"/>
  <c r="E36"/>
  <c r="D36"/>
  <c r="E35"/>
  <c r="D35"/>
  <c r="E34"/>
  <c r="D34"/>
  <c r="E33"/>
  <c r="D33"/>
  <c r="K29"/>
  <c r="J29"/>
  <c r="I29"/>
  <c r="H29"/>
  <c r="G29"/>
  <c r="F29"/>
  <c r="E29"/>
  <c r="D29"/>
  <c r="K28"/>
  <c r="J28"/>
  <c r="I28"/>
  <c r="H28"/>
  <c r="G28"/>
  <c r="F28"/>
  <c r="E28"/>
  <c r="D28"/>
  <c r="K27"/>
  <c r="J27"/>
  <c r="I27"/>
  <c r="H27"/>
  <c r="G27"/>
  <c r="F27"/>
  <c r="E27"/>
  <c r="D27"/>
  <c r="K26"/>
  <c r="J26"/>
  <c r="I26"/>
  <c r="H26"/>
  <c r="G26"/>
  <c r="F26"/>
  <c r="E26"/>
  <c r="D26"/>
  <c r="K25"/>
  <c r="J25"/>
  <c r="I25"/>
  <c r="H25"/>
  <c r="G25"/>
  <c r="F25"/>
  <c r="E25"/>
  <c r="D25"/>
  <c r="K24"/>
  <c r="J24"/>
  <c r="I24"/>
  <c r="H24"/>
  <c r="G24"/>
  <c r="F24"/>
  <c r="E24"/>
  <c r="D24"/>
  <c r="D18"/>
  <c r="J17"/>
  <c r="I17"/>
  <c r="H17"/>
  <c r="G17"/>
  <c r="D17"/>
  <c r="G79" i="9"/>
  <c r="F79"/>
  <c r="G78"/>
  <c r="F78"/>
  <c r="G77"/>
  <c r="F77"/>
  <c r="G76"/>
  <c r="F76"/>
  <c r="G72"/>
  <c r="F72"/>
  <c r="G71"/>
  <c r="F71"/>
  <c r="G70"/>
  <c r="F70"/>
  <c r="G69"/>
  <c r="F69"/>
  <c r="G68"/>
  <c r="F68"/>
  <c r="G67"/>
  <c r="F67"/>
  <c r="E44"/>
  <c r="E43"/>
  <c r="E42"/>
  <c r="E41"/>
  <c r="E40"/>
  <c r="E39"/>
  <c r="E38"/>
  <c r="E37"/>
  <c r="E36"/>
  <c r="E35"/>
  <c r="E34"/>
  <c r="E33"/>
  <c r="D44"/>
  <c r="D43"/>
  <c r="D42"/>
  <c r="D41"/>
  <c r="D40"/>
  <c r="D39"/>
  <c r="D38"/>
  <c r="D37"/>
  <c r="D36"/>
  <c r="D35"/>
  <c r="D34"/>
  <c r="D33"/>
  <c r="H84"/>
  <c r="D84" s="1"/>
  <c r="H79"/>
  <c r="H78"/>
  <c r="H77"/>
  <c r="H76"/>
  <c r="H72"/>
  <c r="H71"/>
  <c r="J71" s="1"/>
  <c r="H70"/>
  <c r="H69"/>
  <c r="H68"/>
  <c r="H67"/>
  <c r="J67" s="1"/>
  <c r="K29"/>
  <c r="J29"/>
  <c r="I29"/>
  <c r="H29"/>
  <c r="G29"/>
  <c r="F29"/>
  <c r="E29"/>
  <c r="D29"/>
  <c r="K28"/>
  <c r="J28"/>
  <c r="I28"/>
  <c r="H28"/>
  <c r="G28"/>
  <c r="F28"/>
  <c r="E28"/>
  <c r="D28"/>
  <c r="K27"/>
  <c r="J27"/>
  <c r="I27"/>
  <c r="H27"/>
  <c r="G27"/>
  <c r="F27"/>
  <c r="E27"/>
  <c r="D27"/>
  <c r="K26"/>
  <c r="J26"/>
  <c r="I26"/>
  <c r="H26"/>
  <c r="G26"/>
  <c r="F26"/>
  <c r="E26"/>
  <c r="D26"/>
  <c r="K25"/>
  <c r="J25"/>
  <c r="I25"/>
  <c r="H25"/>
  <c r="G25"/>
  <c r="F25"/>
  <c r="E25"/>
  <c r="D25"/>
  <c r="K24"/>
  <c r="J24"/>
  <c r="I24"/>
  <c r="H24"/>
  <c r="G24"/>
  <c r="F24"/>
  <c r="E24"/>
  <c r="D24"/>
  <c r="D18"/>
  <c r="J17"/>
  <c r="I17"/>
  <c r="H17"/>
  <c r="G17"/>
  <c r="D17"/>
  <c r="G79" i="8"/>
  <c r="F79"/>
  <c r="G78"/>
  <c r="F78"/>
  <c r="G77"/>
  <c r="F77"/>
  <c r="G76"/>
  <c r="F76"/>
  <c r="G72"/>
  <c r="F72"/>
  <c r="G71"/>
  <c r="F71"/>
  <c r="G70"/>
  <c r="F70"/>
  <c r="G69"/>
  <c r="F69"/>
  <c r="G68"/>
  <c r="F68"/>
  <c r="G67"/>
  <c r="F67"/>
  <c r="E44"/>
  <c r="E43"/>
  <c r="E42"/>
  <c r="E41"/>
  <c r="E40"/>
  <c r="E39"/>
  <c r="E38"/>
  <c r="E37"/>
  <c r="E36"/>
  <c r="E35"/>
  <c r="E34"/>
  <c r="E33"/>
  <c r="D44"/>
  <c r="D43"/>
  <c r="D42"/>
  <c r="D41"/>
  <c r="D40"/>
  <c r="D39"/>
  <c r="D38"/>
  <c r="D37"/>
  <c r="D36"/>
  <c r="D35"/>
  <c r="D34"/>
  <c r="D33"/>
  <c r="H84"/>
  <c r="D84" s="1"/>
  <c r="H79"/>
  <c r="H78"/>
  <c r="H77"/>
  <c r="H76"/>
  <c r="H72"/>
  <c r="H71"/>
  <c r="J71" s="1"/>
  <c r="H70"/>
  <c r="H69"/>
  <c r="H68"/>
  <c r="J68"/>
  <c r="H67"/>
  <c r="J67" s="1"/>
  <c r="K29"/>
  <c r="J29"/>
  <c r="I29"/>
  <c r="H29"/>
  <c r="G29"/>
  <c r="F29"/>
  <c r="E29"/>
  <c r="D29"/>
  <c r="K28"/>
  <c r="J28"/>
  <c r="I28"/>
  <c r="H28"/>
  <c r="G28"/>
  <c r="F28"/>
  <c r="E28"/>
  <c r="D28"/>
  <c r="K27"/>
  <c r="J27"/>
  <c r="I27"/>
  <c r="H27"/>
  <c r="G27"/>
  <c r="F27"/>
  <c r="E27"/>
  <c r="D27"/>
  <c r="K26"/>
  <c r="J26"/>
  <c r="I26"/>
  <c r="H26"/>
  <c r="G26"/>
  <c r="F26"/>
  <c r="E26"/>
  <c r="D26"/>
  <c r="K25"/>
  <c r="J25"/>
  <c r="I25"/>
  <c r="H25"/>
  <c r="G25"/>
  <c r="F25"/>
  <c r="E25"/>
  <c r="D25"/>
  <c r="K24"/>
  <c r="J24"/>
  <c r="I24"/>
  <c r="H24"/>
  <c r="G24"/>
  <c r="F24"/>
  <c r="E24"/>
  <c r="D24"/>
  <c r="D18"/>
  <c r="J17"/>
  <c r="I17"/>
  <c r="H17"/>
  <c r="G17"/>
  <c r="D17"/>
  <c r="G79" i="7"/>
  <c r="F79"/>
  <c r="G78"/>
  <c r="F78"/>
  <c r="G77"/>
  <c r="F77"/>
  <c r="G76"/>
  <c r="F76"/>
  <c r="G72"/>
  <c r="F72"/>
  <c r="G71"/>
  <c r="F71"/>
  <c r="G70"/>
  <c r="F70"/>
  <c r="G69"/>
  <c r="F69"/>
  <c r="G68"/>
  <c r="F68"/>
  <c r="G67"/>
  <c r="F67"/>
  <c r="E44"/>
  <c r="E43"/>
  <c r="E42"/>
  <c r="E41"/>
  <c r="D44"/>
  <c r="D43"/>
  <c r="D42"/>
  <c r="D41"/>
  <c r="E40"/>
  <c r="E39"/>
  <c r="E38"/>
  <c r="E37"/>
  <c r="E36"/>
  <c r="E35"/>
  <c r="D40"/>
  <c r="D39"/>
  <c r="D38"/>
  <c r="D37"/>
  <c r="D36"/>
  <c r="D35"/>
  <c r="E34"/>
  <c r="E33"/>
  <c r="D34"/>
  <c r="D33"/>
  <c r="H84"/>
  <c r="E84" s="1"/>
  <c r="H79"/>
  <c r="H78"/>
  <c r="H77"/>
  <c r="H76"/>
  <c r="H72"/>
  <c r="J72"/>
  <c r="H71"/>
  <c r="J71" s="1"/>
  <c r="H70"/>
  <c r="H69"/>
  <c r="H68"/>
  <c r="H67"/>
  <c r="J67" s="1"/>
  <c r="K29"/>
  <c r="J29"/>
  <c r="I29"/>
  <c r="H29"/>
  <c r="G29"/>
  <c r="F29"/>
  <c r="E29"/>
  <c r="D29"/>
  <c r="K28"/>
  <c r="J28"/>
  <c r="I28"/>
  <c r="H28"/>
  <c r="G28"/>
  <c r="F28"/>
  <c r="E28"/>
  <c r="D28"/>
  <c r="K27"/>
  <c r="J27"/>
  <c r="I27"/>
  <c r="H27"/>
  <c r="G27"/>
  <c r="F27"/>
  <c r="E27"/>
  <c r="D27"/>
  <c r="K26"/>
  <c r="J26"/>
  <c r="I26"/>
  <c r="H26"/>
  <c r="G26"/>
  <c r="F26"/>
  <c r="E26"/>
  <c r="D26"/>
  <c r="K25"/>
  <c r="J25"/>
  <c r="I25"/>
  <c r="H25"/>
  <c r="G25"/>
  <c r="F25"/>
  <c r="E25"/>
  <c r="D25"/>
  <c r="K24"/>
  <c r="J24"/>
  <c r="I24"/>
  <c r="H24"/>
  <c r="G24"/>
  <c r="F24"/>
  <c r="E24"/>
  <c r="D24"/>
  <c r="D18"/>
  <c r="J17"/>
  <c r="I17"/>
  <c r="H17"/>
  <c r="G17"/>
  <c r="D17"/>
  <c r="G79" i="6"/>
  <c r="F79"/>
  <c r="G78"/>
  <c r="F78"/>
  <c r="G77"/>
  <c r="F77"/>
  <c r="G76"/>
  <c r="F76"/>
  <c r="G72"/>
  <c r="F72"/>
  <c r="G71"/>
  <c r="F71"/>
  <c r="G70"/>
  <c r="F70"/>
  <c r="G69"/>
  <c r="F69"/>
  <c r="G68"/>
  <c r="F68"/>
  <c r="G67"/>
  <c r="F67"/>
  <c r="E44"/>
  <c r="E43"/>
  <c r="E42"/>
  <c r="E41"/>
  <c r="D44"/>
  <c r="D43"/>
  <c r="D42"/>
  <c r="D41"/>
  <c r="E40"/>
  <c r="E39"/>
  <c r="E38"/>
  <c r="E37"/>
  <c r="E36"/>
  <c r="E35"/>
  <c r="D40"/>
  <c r="D39"/>
  <c r="D38"/>
  <c r="D37"/>
  <c r="D36"/>
  <c r="D35"/>
  <c r="E34"/>
  <c r="D34"/>
  <c r="E33"/>
  <c r="D33"/>
  <c r="H72"/>
  <c r="J72" s="1"/>
  <c r="H71"/>
  <c r="J71" s="1"/>
  <c r="H70"/>
  <c r="H68"/>
  <c r="H67"/>
  <c r="J67" s="1"/>
  <c r="K29"/>
  <c r="J29"/>
  <c r="I29"/>
  <c r="H29"/>
  <c r="G29"/>
  <c r="F29"/>
  <c r="E29"/>
  <c r="D29"/>
  <c r="K28"/>
  <c r="J28"/>
  <c r="I28"/>
  <c r="H28"/>
  <c r="G28"/>
  <c r="F28"/>
  <c r="E28"/>
  <c r="D28"/>
  <c r="K27"/>
  <c r="J27"/>
  <c r="I27"/>
  <c r="H27"/>
  <c r="G27"/>
  <c r="F27"/>
  <c r="E27"/>
  <c r="D27"/>
  <c r="K26"/>
  <c r="J26"/>
  <c r="I26"/>
  <c r="H26"/>
  <c r="G26"/>
  <c r="F26"/>
  <c r="E26"/>
  <c r="D26"/>
  <c r="K25"/>
  <c r="J25"/>
  <c r="I25"/>
  <c r="H25"/>
  <c r="G25"/>
  <c r="F25"/>
  <c r="E25"/>
  <c r="D25"/>
  <c r="K24"/>
  <c r="J24"/>
  <c r="I24"/>
  <c r="H24"/>
  <c r="G24"/>
  <c r="F24"/>
  <c r="E24"/>
  <c r="D24"/>
  <c r="D18"/>
  <c r="J17"/>
  <c r="I17"/>
  <c r="H17"/>
  <c r="G17"/>
  <c r="D17"/>
  <c r="D77" i="5"/>
  <c r="D78"/>
  <c r="D79"/>
  <c r="D76"/>
  <c r="H77"/>
  <c r="H78"/>
  <c r="H79"/>
  <c r="H76"/>
  <c r="G79"/>
  <c r="F79"/>
  <c r="G78"/>
  <c r="F78"/>
  <c r="G77"/>
  <c r="F77"/>
  <c r="G76"/>
  <c r="F76"/>
  <c r="G72"/>
  <c r="F72"/>
  <c r="G71"/>
  <c r="F71"/>
  <c r="G70"/>
  <c r="F70"/>
  <c r="G69"/>
  <c r="F69"/>
  <c r="G68"/>
  <c r="F68"/>
  <c r="G67"/>
  <c r="F67"/>
  <c r="E44"/>
  <c r="D44"/>
  <c r="D43"/>
  <c r="E43"/>
  <c r="E42"/>
  <c r="D42"/>
  <c r="E41"/>
  <c r="D41"/>
  <c r="E40"/>
  <c r="E39"/>
  <c r="E38"/>
  <c r="E37"/>
  <c r="E36"/>
  <c r="D40"/>
  <c r="D39"/>
  <c r="D38"/>
  <c r="D37"/>
  <c r="D36"/>
  <c r="E35"/>
  <c r="D35"/>
  <c r="E34"/>
  <c r="D34"/>
  <c r="E33"/>
  <c r="D33"/>
  <c r="K29"/>
  <c r="J29"/>
  <c r="I29"/>
  <c r="H29"/>
  <c r="G29"/>
  <c r="F29"/>
  <c r="E29"/>
  <c r="D29"/>
  <c r="K28"/>
  <c r="J28"/>
  <c r="I28"/>
  <c r="H28"/>
  <c r="G28"/>
  <c r="F28"/>
  <c r="E28"/>
  <c r="D28"/>
  <c r="K27"/>
  <c r="J27"/>
  <c r="I27"/>
  <c r="H27"/>
  <c r="G27"/>
  <c r="F27"/>
  <c r="E27"/>
  <c r="D27"/>
  <c r="K26"/>
  <c r="J26"/>
  <c r="I26"/>
  <c r="H26"/>
  <c r="G26"/>
  <c r="F26"/>
  <c r="E26"/>
  <c r="D26"/>
  <c r="K25"/>
  <c r="J25"/>
  <c r="I25"/>
  <c r="H25"/>
  <c r="G25"/>
  <c r="F25"/>
  <c r="E25"/>
  <c r="D25"/>
  <c r="K24"/>
  <c r="J24"/>
  <c r="I24"/>
  <c r="H24"/>
  <c r="G24"/>
  <c r="F24"/>
  <c r="E24"/>
  <c r="D24"/>
  <c r="D18"/>
  <c r="J17"/>
  <c r="I17"/>
  <c r="H17"/>
  <c r="G17"/>
  <c r="D17"/>
  <c r="D25" i="1"/>
  <c r="E25"/>
  <c r="F25"/>
  <c r="G25"/>
  <c r="D26"/>
  <c r="E26"/>
  <c r="F26"/>
  <c r="G26"/>
  <c r="D27"/>
  <c r="E27"/>
  <c r="F27"/>
  <c r="G27"/>
  <c r="D28"/>
  <c r="E28"/>
  <c r="F28"/>
  <c r="G28"/>
  <c r="D29"/>
  <c r="E29"/>
  <c r="F29"/>
  <c r="G29"/>
  <c r="G24"/>
  <c r="F24"/>
  <c r="D17"/>
  <c r="E24"/>
  <c r="D24"/>
  <c r="H17" i="2"/>
  <c r="G17"/>
  <c r="D25" i="4"/>
  <c r="E25"/>
  <c r="F25"/>
  <c r="G25"/>
  <c r="H25"/>
  <c r="I25"/>
  <c r="J25"/>
  <c r="K25"/>
  <c r="L25"/>
  <c r="M25"/>
  <c r="N25"/>
  <c r="O25"/>
  <c r="D26"/>
  <c r="E26"/>
  <c r="F26"/>
  <c r="G26"/>
  <c r="H26"/>
  <c r="I26"/>
  <c r="J26"/>
  <c r="K26"/>
  <c r="L26"/>
  <c r="M26"/>
  <c r="N26"/>
  <c r="O26"/>
  <c r="D27"/>
  <c r="E27"/>
  <c r="F27"/>
  <c r="G27"/>
  <c r="H27"/>
  <c r="I27"/>
  <c r="J27"/>
  <c r="K27"/>
  <c r="L27"/>
  <c r="M27"/>
  <c r="N27"/>
  <c r="O27"/>
  <c r="D28"/>
  <c r="E28"/>
  <c r="F28"/>
  <c r="G28"/>
  <c r="H28"/>
  <c r="I28"/>
  <c r="J28"/>
  <c r="K28"/>
  <c r="L28"/>
  <c r="M28"/>
  <c r="N28"/>
  <c r="O28"/>
  <c r="D29"/>
  <c r="E29"/>
  <c r="F29"/>
  <c r="G29"/>
  <c r="H29"/>
  <c r="I29"/>
  <c r="J29"/>
  <c r="K29"/>
  <c r="L29"/>
  <c r="M29"/>
  <c r="N29"/>
  <c r="O29"/>
  <c r="O24"/>
  <c r="M24"/>
  <c r="K24"/>
  <c r="I24"/>
  <c r="N24"/>
  <c r="L24"/>
  <c r="J24"/>
  <c r="H24"/>
  <c r="G24"/>
  <c r="F24"/>
  <c r="L17"/>
  <c r="K17"/>
  <c r="J17"/>
  <c r="I17"/>
  <c r="H17"/>
  <c r="E24"/>
  <c r="D24"/>
  <c r="G17"/>
  <c r="D18"/>
  <c r="D17"/>
  <c r="H25" i="2"/>
  <c r="I25"/>
  <c r="J25"/>
  <c r="K25"/>
  <c r="H26"/>
  <c r="I26"/>
  <c r="J26"/>
  <c r="K26"/>
  <c r="H27"/>
  <c r="I27"/>
  <c r="J27"/>
  <c r="K27"/>
  <c r="H28"/>
  <c r="I28"/>
  <c r="J28"/>
  <c r="K28"/>
  <c r="H29"/>
  <c r="I29"/>
  <c r="J29"/>
  <c r="K29"/>
  <c r="K24"/>
  <c r="J24"/>
  <c r="H24"/>
  <c r="I24"/>
  <c r="G25"/>
  <c r="G26"/>
  <c r="G27"/>
  <c r="G28"/>
  <c r="G29"/>
  <c r="G24"/>
  <c r="F25"/>
  <c r="F26"/>
  <c r="F27"/>
  <c r="F28"/>
  <c r="F29"/>
  <c r="F24"/>
  <c r="E25"/>
  <c r="E26"/>
  <c r="E27"/>
  <c r="E28"/>
  <c r="E29"/>
  <c r="E24"/>
  <c r="D25"/>
  <c r="D26"/>
  <c r="D27"/>
  <c r="D28"/>
  <c r="D29"/>
  <c r="D24"/>
  <c r="I17"/>
  <c r="J17"/>
  <c r="D18"/>
  <c r="D17"/>
  <c r="D18" i="1"/>
  <c r="D84" i="10" l="1"/>
  <c r="J68"/>
  <c r="D67"/>
  <c r="D71"/>
  <c r="D70"/>
  <c r="J70"/>
  <c r="D69"/>
  <c r="J69"/>
  <c r="D76"/>
  <c r="D77"/>
  <c r="D78"/>
  <c r="D79"/>
  <c r="D68"/>
  <c r="D72"/>
  <c r="J72" i="9"/>
  <c r="J70"/>
  <c r="D70"/>
  <c r="J68"/>
  <c r="D67"/>
  <c r="D71"/>
  <c r="E84"/>
  <c r="D69"/>
  <c r="J69"/>
  <c r="D76"/>
  <c r="D77"/>
  <c r="D78"/>
  <c r="D79"/>
  <c r="D68"/>
  <c r="D72"/>
  <c r="J72" i="8"/>
  <c r="D67"/>
  <c r="D71"/>
  <c r="D70"/>
  <c r="J70"/>
  <c r="E84"/>
  <c r="D69"/>
  <c r="J69"/>
  <c r="D76"/>
  <c r="D77"/>
  <c r="D78"/>
  <c r="D79"/>
  <c r="D68"/>
  <c r="D72"/>
  <c r="D84" i="7"/>
  <c r="J68"/>
  <c r="D67"/>
  <c r="D71"/>
  <c r="D70"/>
  <c r="J70"/>
  <c r="D69"/>
  <c r="J69"/>
  <c r="D76"/>
  <c r="D77"/>
  <c r="D78"/>
  <c r="D79"/>
  <c r="D68"/>
  <c r="D72"/>
  <c r="H84" i="6"/>
  <c r="J68"/>
  <c r="D68"/>
  <c r="H69"/>
  <c r="J69" s="1"/>
  <c r="D72"/>
  <c r="H76"/>
  <c r="D76" s="1"/>
  <c r="H77"/>
  <c r="D77" s="1"/>
  <c r="H78"/>
  <c r="D78" s="1"/>
  <c r="H79"/>
  <c r="D79" s="1"/>
  <c r="D67"/>
  <c r="D71"/>
  <c r="D70"/>
  <c r="J70"/>
  <c r="D69"/>
  <c r="J72" i="5"/>
  <c r="H72"/>
  <c r="D72" s="1"/>
  <c r="H68"/>
  <c r="J68" s="1"/>
  <c r="D68"/>
  <c r="H67"/>
  <c r="J67" s="1"/>
  <c r="H69"/>
  <c r="J69" s="1"/>
  <c r="D69"/>
  <c r="H70"/>
  <c r="D70" s="1"/>
  <c r="H71"/>
  <c r="D71" s="1"/>
  <c r="D84" i="6" l="1"/>
  <c r="E84"/>
  <c r="J70" i="5"/>
  <c r="D67"/>
  <c r="J71"/>
</calcChain>
</file>

<file path=xl/sharedStrings.xml><?xml version="1.0" encoding="utf-8"?>
<sst xmlns="http://schemas.openxmlformats.org/spreadsheetml/2006/main" count="1712" uniqueCount="43">
  <si>
    <t>pohlaví</t>
  </si>
  <si>
    <t>věk</t>
  </si>
  <si>
    <t>vzdělání</t>
  </si>
  <si>
    <t>bydliště</t>
  </si>
  <si>
    <t>Víte, že je v Liberci vazební věznice?</t>
  </si>
  <si>
    <t>Mohla by nějak ohrožovat město?</t>
  </si>
  <si>
    <t>Víte, jaký je rozdíl mezi VV a věznicí?</t>
  </si>
  <si>
    <t>Máte představu, kolik vězňů je zde ve věznici?</t>
  </si>
  <si>
    <t>Víte, jaké jsou důvody vazby?</t>
  </si>
  <si>
    <t>M</t>
  </si>
  <si>
    <t>SŠ</t>
  </si>
  <si>
    <t>LBC</t>
  </si>
  <si>
    <t>A</t>
  </si>
  <si>
    <t>N</t>
  </si>
  <si>
    <t>Ž</t>
  </si>
  <si>
    <t>VŠ</t>
  </si>
  <si>
    <t>Z</t>
  </si>
  <si>
    <t>VYUČ</t>
  </si>
  <si>
    <t>NE</t>
  </si>
  <si>
    <t>Sledujete zprávy z libercké věznice? (web, tv…)</t>
  </si>
  <si>
    <t>mužů</t>
  </si>
  <si>
    <t>žen</t>
  </si>
  <si>
    <t>ANO</t>
  </si>
  <si>
    <t>MUŽI</t>
  </si>
  <si>
    <t>ŽENY</t>
  </si>
  <si>
    <t>Sledujete zprávy z libercké věznice? (web, tv,…)</t>
  </si>
  <si>
    <t>20-29</t>
  </si>
  <si>
    <t>30-39</t>
  </si>
  <si>
    <t>40-49</t>
  </si>
  <si>
    <t>50-59</t>
  </si>
  <si>
    <t>60-69</t>
  </si>
  <si>
    <t>15-19</t>
  </si>
  <si>
    <t>počet</t>
  </si>
  <si>
    <t>základní</t>
  </si>
  <si>
    <t>vyučen</t>
  </si>
  <si>
    <t>Sledujete zprávy z liberecké věznice? (web, tv,…)</t>
  </si>
  <si>
    <t>Sledujete zprávy z liberecké věznice? (web, tv…)</t>
  </si>
  <si>
    <t>muži</t>
  </si>
  <si>
    <t>ženy</t>
  </si>
  <si>
    <t>%</t>
  </si>
  <si>
    <t>celkem</t>
  </si>
  <si>
    <t>ANO v %</t>
  </si>
  <si>
    <t>NE v %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</si>
</sst>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9" xfId="0" applyFont="1" applyBorder="1"/>
    <xf numFmtId="0" fontId="1" fillId="0" borderId="13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2" xfId="0" applyFont="1" applyBorder="1" applyAlignment="1">
      <alignment horizontal="right"/>
    </xf>
    <xf numFmtId="0" fontId="1" fillId="0" borderId="2" xfId="0" applyFont="1" applyBorder="1"/>
    <xf numFmtId="0" fontId="0" fillId="0" borderId="9" xfId="0" applyBorder="1"/>
    <xf numFmtId="0" fontId="0" fillId="0" borderId="0" xfId="0" applyBorder="1"/>
    <xf numFmtId="0" fontId="0" fillId="0" borderId="2" xfId="0" applyBorder="1"/>
    <xf numFmtId="0" fontId="1" fillId="0" borderId="3" xfId="0" applyFont="1" applyBorder="1" applyAlignment="1">
      <alignment horizontal="right"/>
    </xf>
    <xf numFmtId="0" fontId="0" fillId="0" borderId="6" xfId="0" applyBorder="1"/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0" fillId="0" borderId="4" xfId="0" applyBorder="1"/>
    <xf numFmtId="0" fontId="0" fillId="0" borderId="5" xfId="0" applyBorder="1"/>
    <xf numFmtId="0" fontId="1" fillId="0" borderId="13" xfId="0" applyFont="1" applyBorder="1"/>
    <xf numFmtId="0" fontId="0" fillId="0" borderId="13" xfId="0" applyBorder="1"/>
    <xf numFmtId="0" fontId="0" fillId="0" borderId="7" xfId="0" applyBorder="1"/>
    <xf numFmtId="0" fontId="1" fillId="0" borderId="2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" xfId="0" applyBorder="1" applyAlignment="1">
      <alignment horizontal="right"/>
    </xf>
    <xf numFmtId="0" fontId="1" fillId="0" borderId="1" xfId="0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1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chart>
    <c:title>
      <c:layout/>
    </c:title>
    <c:plotArea>
      <c:layout/>
      <c:barChart>
        <c:barDir val="col"/>
        <c:grouping val="clustered"/>
        <c:ser>
          <c:idx val="0"/>
          <c:order val="0"/>
          <c:tx>
            <c:strRef>
              <c:f>gender!$C$24</c:f>
              <c:strCache>
                <c:ptCount val="1"/>
                <c:pt idx="0">
                  <c:v>Víte, že je v Liberci vazební věznice?</c:v>
                </c:pt>
              </c:strCache>
            </c:strRef>
          </c:tx>
          <c:cat>
            <c:multiLvlStrRef>
              <c:f>gender!$D$22:$G$23</c:f>
              <c:multiLvlStrCache>
                <c:ptCount val="4"/>
                <c:lvl>
                  <c:pt idx="0">
                    <c:v>ANO</c:v>
                  </c:pt>
                  <c:pt idx="1">
                    <c:v>NE</c:v>
                  </c:pt>
                  <c:pt idx="2">
                    <c:v>ANO</c:v>
                  </c:pt>
                  <c:pt idx="3">
                    <c:v>NE</c:v>
                  </c:pt>
                </c:lvl>
                <c:lvl>
                  <c:pt idx="0">
                    <c:v>MUŽI</c:v>
                  </c:pt>
                  <c:pt idx="2">
                    <c:v>ŽENY</c:v>
                  </c:pt>
                </c:lvl>
              </c:multiLvlStrCache>
            </c:multiLvlStrRef>
          </c:cat>
          <c:val>
            <c:numRef>
              <c:f>gender!$D$24:$G$24</c:f>
              <c:numCache>
                <c:formatCode>General</c:formatCode>
                <c:ptCount val="4"/>
                <c:pt idx="0">
                  <c:v>6</c:v>
                </c:pt>
                <c:pt idx="1">
                  <c:v>1</c:v>
                </c:pt>
                <c:pt idx="2">
                  <c:v>6</c:v>
                </c:pt>
                <c:pt idx="3">
                  <c:v>1</c:v>
                </c:pt>
              </c:numCache>
            </c:numRef>
          </c:val>
        </c:ser>
        <c:axId val="155693440"/>
        <c:axId val="155694976"/>
      </c:barChart>
      <c:catAx>
        <c:axId val="155693440"/>
        <c:scaling>
          <c:orientation val="minMax"/>
        </c:scaling>
        <c:axPos val="b"/>
        <c:tickLblPos val="nextTo"/>
        <c:crossAx val="155694976"/>
        <c:crosses val="autoZero"/>
        <c:auto val="1"/>
        <c:lblAlgn val="ctr"/>
        <c:lblOffset val="100"/>
      </c:catAx>
      <c:valAx>
        <c:axId val="155694976"/>
        <c:scaling>
          <c:orientation val="minMax"/>
        </c:scaling>
        <c:axPos val="l"/>
        <c:majorGridlines/>
        <c:numFmt formatCode="General" sourceLinked="1"/>
        <c:tickLblPos val="nextTo"/>
        <c:crossAx val="155693440"/>
        <c:crosses val="autoZero"/>
        <c:crossBetween val="between"/>
      </c:valAx>
    </c:plotArea>
    <c:plotVisOnly val="1"/>
  </c:chart>
  <c:printSettings>
    <c:headerFooter/>
    <c:pageMargins b="0.78740157499999996" l="0.70000000000000007" r="0.70000000000000007" t="0.78740157499999996" header="0.30000000000000004" footer="0.30000000000000004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chart>
    <c:title>
      <c:layout/>
    </c:title>
    <c:plotArea>
      <c:layout/>
      <c:barChart>
        <c:barDir val="col"/>
        <c:grouping val="clustered"/>
        <c:ser>
          <c:idx val="0"/>
          <c:order val="0"/>
          <c:tx>
            <c:strRef>
              <c:f>věk!$F$17</c:f>
              <c:strCache>
                <c:ptCount val="1"/>
                <c:pt idx="0">
                  <c:v>věk</c:v>
                </c:pt>
              </c:strCache>
            </c:strRef>
          </c:tx>
          <c:cat>
            <c:strRef>
              <c:f>věk!$G$16:$L$16</c:f>
              <c:strCache>
                <c:ptCount val="6"/>
                <c:pt idx="0">
                  <c:v>15-19</c:v>
                </c:pt>
                <c:pt idx="1">
                  <c:v>20-29</c:v>
                </c:pt>
                <c:pt idx="2">
                  <c:v>30-39</c:v>
                </c:pt>
                <c:pt idx="3">
                  <c:v>40-49</c:v>
                </c:pt>
                <c:pt idx="4">
                  <c:v>50-59</c:v>
                </c:pt>
                <c:pt idx="5">
                  <c:v>60-69</c:v>
                </c:pt>
              </c:strCache>
            </c:strRef>
          </c:cat>
          <c:val>
            <c:numRef>
              <c:f>věk!$G$17:$L$17</c:f>
              <c:numCache>
                <c:formatCode>General</c:formatCode>
                <c:ptCount val="6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2</c:v>
                </c:pt>
                <c:pt idx="4">
                  <c:v>2</c:v>
                </c:pt>
                <c:pt idx="5">
                  <c:v>1</c:v>
                </c:pt>
              </c:numCache>
            </c:numRef>
          </c:val>
        </c:ser>
        <c:axId val="157106176"/>
        <c:axId val="157107712"/>
      </c:barChart>
      <c:catAx>
        <c:axId val="157106176"/>
        <c:scaling>
          <c:orientation val="minMax"/>
        </c:scaling>
        <c:axPos val="b"/>
        <c:tickLblPos val="nextTo"/>
        <c:crossAx val="157107712"/>
        <c:crosses val="autoZero"/>
        <c:auto val="1"/>
        <c:lblAlgn val="ctr"/>
        <c:lblOffset val="100"/>
      </c:catAx>
      <c:valAx>
        <c:axId val="157107712"/>
        <c:scaling>
          <c:orientation val="minMax"/>
        </c:scaling>
        <c:axPos val="l"/>
        <c:majorGridlines/>
        <c:numFmt formatCode="General" sourceLinked="1"/>
        <c:tickLblPos val="nextTo"/>
        <c:crossAx val="157106176"/>
        <c:crosses val="autoZero"/>
        <c:crossBetween val="between"/>
      </c:valAx>
    </c:plotArea>
    <c:plotVisOnly val="1"/>
  </c:chart>
  <c:printSettings>
    <c:headerFooter/>
    <c:pageMargins b="0.78740157499999996" l="0.70000000000000007" r="0.70000000000000007" t="0.78740157499999996" header="0.30000000000000004" footer="0.30000000000000004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chart>
    <c:plotArea>
      <c:layout/>
      <c:barChart>
        <c:barDir val="col"/>
        <c:grouping val="clustered"/>
        <c:ser>
          <c:idx val="0"/>
          <c:order val="0"/>
          <c:tx>
            <c:strRef>
              <c:f>věk!$D$22:$D$23</c:f>
              <c:strCache>
                <c:ptCount val="1"/>
                <c:pt idx="0">
                  <c:v>15-19 ANO</c:v>
                </c:pt>
              </c:strCache>
            </c:strRef>
          </c:tx>
          <c:cat>
            <c:strRef>
              <c:f>věk!$C$24:$C$29</c:f>
              <c:strCache>
                <c:ptCount val="6"/>
                <c:pt idx="0">
                  <c:v>Víte, že je v Liberci vazební věznice?</c:v>
                </c:pt>
                <c:pt idx="1">
                  <c:v>Mohla by nějak ohrožovat město?</c:v>
                </c:pt>
                <c:pt idx="2">
                  <c:v>Víte, jaký je rozdíl mezi VV a věznicí?</c:v>
                </c:pt>
                <c:pt idx="3">
                  <c:v>Máte představu, kolik vězňů je zde ve věznici?</c:v>
                </c:pt>
                <c:pt idx="4">
                  <c:v>Víte, jaké jsou důvody vazby?</c:v>
                </c:pt>
                <c:pt idx="5">
                  <c:v>Sledujete zprávy z liberecké věznice? (web, tv,…)</c:v>
                </c:pt>
              </c:strCache>
            </c:strRef>
          </c:cat>
          <c:val>
            <c:numRef>
              <c:f>věk!$D$24:$D$29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ser>
          <c:idx val="1"/>
          <c:order val="1"/>
          <c:tx>
            <c:strRef>
              <c:f>věk!$E$22:$E$23</c:f>
              <c:strCache>
                <c:ptCount val="1"/>
                <c:pt idx="0">
                  <c:v>15-19 NE</c:v>
                </c:pt>
              </c:strCache>
            </c:strRef>
          </c:tx>
          <c:cat>
            <c:strRef>
              <c:f>věk!$C$24:$C$29</c:f>
              <c:strCache>
                <c:ptCount val="6"/>
                <c:pt idx="0">
                  <c:v>Víte, že je v Liberci vazební věznice?</c:v>
                </c:pt>
                <c:pt idx="1">
                  <c:v>Mohla by nějak ohrožovat město?</c:v>
                </c:pt>
                <c:pt idx="2">
                  <c:v>Víte, jaký je rozdíl mezi VV a věznicí?</c:v>
                </c:pt>
                <c:pt idx="3">
                  <c:v>Máte představu, kolik vězňů je zde ve věznici?</c:v>
                </c:pt>
                <c:pt idx="4">
                  <c:v>Víte, jaké jsou důvody vazby?</c:v>
                </c:pt>
                <c:pt idx="5">
                  <c:v>Sledujete zprávy z liberecké věznice? (web, tv,…)</c:v>
                </c:pt>
              </c:strCache>
            </c:strRef>
          </c:cat>
          <c:val>
            <c:numRef>
              <c:f>věk!$E$24:$E$29</c:f>
              <c:numCache>
                <c:formatCode>General</c:formatCode>
                <c:ptCount val="6"/>
                <c:pt idx="0">
                  <c:v>2</c:v>
                </c:pt>
                <c:pt idx="1">
                  <c:v>2</c:v>
                </c:pt>
                <c:pt idx="2">
                  <c:v>0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</c:numCache>
            </c:numRef>
          </c:val>
        </c:ser>
        <c:ser>
          <c:idx val="2"/>
          <c:order val="2"/>
          <c:tx>
            <c:strRef>
              <c:f>věk!$F$22:$F$23</c:f>
              <c:strCache>
                <c:ptCount val="1"/>
                <c:pt idx="0">
                  <c:v>20-29 ANO</c:v>
                </c:pt>
              </c:strCache>
            </c:strRef>
          </c:tx>
          <c:cat>
            <c:strRef>
              <c:f>věk!$C$24:$C$29</c:f>
              <c:strCache>
                <c:ptCount val="6"/>
                <c:pt idx="0">
                  <c:v>Víte, že je v Liberci vazební věznice?</c:v>
                </c:pt>
                <c:pt idx="1">
                  <c:v>Mohla by nějak ohrožovat město?</c:v>
                </c:pt>
                <c:pt idx="2">
                  <c:v>Víte, jaký je rozdíl mezi VV a věznicí?</c:v>
                </c:pt>
                <c:pt idx="3">
                  <c:v>Máte představu, kolik vězňů je zde ve věznici?</c:v>
                </c:pt>
                <c:pt idx="4">
                  <c:v>Víte, jaké jsou důvody vazby?</c:v>
                </c:pt>
                <c:pt idx="5">
                  <c:v>Sledujete zprávy z liberecké věznice? (web, tv,…)</c:v>
                </c:pt>
              </c:strCache>
            </c:strRef>
          </c:cat>
          <c:val>
            <c:numRef>
              <c:f>věk!$F$24:$F$29</c:f>
              <c:numCache>
                <c:formatCode>General</c:formatCode>
                <c:ptCount val="6"/>
                <c:pt idx="0">
                  <c:v>3</c:v>
                </c:pt>
                <c:pt idx="1">
                  <c:v>0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ser>
          <c:idx val="3"/>
          <c:order val="3"/>
          <c:tx>
            <c:strRef>
              <c:f>věk!$G$22:$G$23</c:f>
              <c:strCache>
                <c:ptCount val="1"/>
                <c:pt idx="0">
                  <c:v>20-29 NE</c:v>
                </c:pt>
              </c:strCache>
            </c:strRef>
          </c:tx>
          <c:cat>
            <c:strRef>
              <c:f>věk!$C$24:$C$29</c:f>
              <c:strCache>
                <c:ptCount val="6"/>
                <c:pt idx="0">
                  <c:v>Víte, že je v Liberci vazební věznice?</c:v>
                </c:pt>
                <c:pt idx="1">
                  <c:v>Mohla by nějak ohrožovat město?</c:v>
                </c:pt>
                <c:pt idx="2">
                  <c:v>Víte, jaký je rozdíl mezi VV a věznicí?</c:v>
                </c:pt>
                <c:pt idx="3">
                  <c:v>Máte představu, kolik vězňů je zde ve věznici?</c:v>
                </c:pt>
                <c:pt idx="4">
                  <c:v>Víte, jaké jsou důvody vazby?</c:v>
                </c:pt>
                <c:pt idx="5">
                  <c:v>Sledujete zprávy z liberecké věznice? (web, tv,…)</c:v>
                </c:pt>
              </c:strCache>
            </c:strRef>
          </c:cat>
          <c:val>
            <c:numRef>
              <c:f>věk!$G$24:$G$29</c:f>
              <c:numCache>
                <c:formatCode>General</c:formatCode>
                <c:ptCount val="6"/>
                <c:pt idx="0">
                  <c:v>0</c:v>
                </c:pt>
                <c:pt idx="1">
                  <c:v>3</c:v>
                </c:pt>
                <c:pt idx="2">
                  <c:v>1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</c:numCache>
            </c:numRef>
          </c:val>
        </c:ser>
        <c:ser>
          <c:idx val="4"/>
          <c:order val="4"/>
          <c:tx>
            <c:strRef>
              <c:f>věk!$H$22:$H$23</c:f>
              <c:strCache>
                <c:ptCount val="1"/>
                <c:pt idx="0">
                  <c:v>30-39 ANO</c:v>
                </c:pt>
              </c:strCache>
            </c:strRef>
          </c:tx>
          <c:cat>
            <c:strRef>
              <c:f>věk!$C$24:$C$29</c:f>
              <c:strCache>
                <c:ptCount val="6"/>
                <c:pt idx="0">
                  <c:v>Víte, že je v Liberci vazební věznice?</c:v>
                </c:pt>
                <c:pt idx="1">
                  <c:v>Mohla by nějak ohrožovat město?</c:v>
                </c:pt>
                <c:pt idx="2">
                  <c:v>Víte, jaký je rozdíl mezi VV a věznicí?</c:v>
                </c:pt>
                <c:pt idx="3">
                  <c:v>Máte představu, kolik vězňů je zde ve věznici?</c:v>
                </c:pt>
                <c:pt idx="4">
                  <c:v>Víte, jaké jsou důvody vazby?</c:v>
                </c:pt>
                <c:pt idx="5">
                  <c:v>Sledujete zprávy z liberecké věznice? (web, tv,…)</c:v>
                </c:pt>
              </c:strCache>
            </c:strRef>
          </c:cat>
          <c:val>
            <c:numRef>
              <c:f>věk!$H$24:$H$29</c:f>
              <c:numCache>
                <c:formatCode>General</c:formatCode>
                <c:ptCount val="6"/>
                <c:pt idx="0">
                  <c:v>4</c:v>
                </c:pt>
                <c:pt idx="1">
                  <c:v>1</c:v>
                </c:pt>
                <c:pt idx="2">
                  <c:v>2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</c:numCache>
            </c:numRef>
          </c:val>
        </c:ser>
        <c:ser>
          <c:idx val="5"/>
          <c:order val="5"/>
          <c:tx>
            <c:strRef>
              <c:f>věk!$I$22:$I$23</c:f>
              <c:strCache>
                <c:ptCount val="1"/>
                <c:pt idx="0">
                  <c:v>30-39 NE</c:v>
                </c:pt>
              </c:strCache>
            </c:strRef>
          </c:tx>
          <c:cat>
            <c:strRef>
              <c:f>věk!$C$24:$C$29</c:f>
              <c:strCache>
                <c:ptCount val="6"/>
                <c:pt idx="0">
                  <c:v>Víte, že je v Liberci vazební věznice?</c:v>
                </c:pt>
                <c:pt idx="1">
                  <c:v>Mohla by nějak ohrožovat město?</c:v>
                </c:pt>
                <c:pt idx="2">
                  <c:v>Víte, jaký je rozdíl mezi VV a věznicí?</c:v>
                </c:pt>
                <c:pt idx="3">
                  <c:v>Máte představu, kolik vězňů je zde ve věznici?</c:v>
                </c:pt>
                <c:pt idx="4">
                  <c:v>Víte, jaké jsou důvody vazby?</c:v>
                </c:pt>
                <c:pt idx="5">
                  <c:v>Sledujete zprávy z liberecké věznice? (web, tv,…)</c:v>
                </c:pt>
              </c:strCache>
            </c:strRef>
          </c:cat>
          <c:val>
            <c:numRef>
              <c:f>věk!$I$24:$I$29</c:f>
              <c:numCache>
                <c:formatCode>General</c:formatCode>
                <c:ptCount val="6"/>
                <c:pt idx="0">
                  <c:v>0</c:v>
                </c:pt>
                <c:pt idx="1">
                  <c:v>3</c:v>
                </c:pt>
                <c:pt idx="2">
                  <c:v>2</c:v>
                </c:pt>
                <c:pt idx="3">
                  <c:v>4</c:v>
                </c:pt>
                <c:pt idx="4">
                  <c:v>2</c:v>
                </c:pt>
                <c:pt idx="5">
                  <c:v>4</c:v>
                </c:pt>
              </c:numCache>
            </c:numRef>
          </c:val>
        </c:ser>
        <c:ser>
          <c:idx val="6"/>
          <c:order val="6"/>
          <c:tx>
            <c:strRef>
              <c:f>věk!$J$22:$J$23</c:f>
              <c:strCache>
                <c:ptCount val="1"/>
                <c:pt idx="0">
                  <c:v>40-49 ANO</c:v>
                </c:pt>
              </c:strCache>
            </c:strRef>
          </c:tx>
          <c:cat>
            <c:strRef>
              <c:f>věk!$C$24:$C$29</c:f>
              <c:strCache>
                <c:ptCount val="6"/>
                <c:pt idx="0">
                  <c:v>Víte, že je v Liberci vazební věznice?</c:v>
                </c:pt>
                <c:pt idx="1">
                  <c:v>Mohla by nějak ohrožovat město?</c:v>
                </c:pt>
                <c:pt idx="2">
                  <c:v>Víte, jaký je rozdíl mezi VV a věznicí?</c:v>
                </c:pt>
                <c:pt idx="3">
                  <c:v>Máte představu, kolik vězňů je zde ve věznici?</c:v>
                </c:pt>
                <c:pt idx="4">
                  <c:v>Víte, jaké jsou důvody vazby?</c:v>
                </c:pt>
                <c:pt idx="5">
                  <c:v>Sledujete zprávy z liberecké věznice? (web, tv,…)</c:v>
                </c:pt>
              </c:strCache>
            </c:strRef>
          </c:cat>
          <c:val>
            <c:numRef>
              <c:f>věk!$J$24:$J$29</c:f>
              <c:numCache>
                <c:formatCode>General</c:formatCode>
                <c:ptCount val="6"/>
                <c:pt idx="0">
                  <c:v>2</c:v>
                </c:pt>
                <c:pt idx="1">
                  <c:v>0</c:v>
                </c:pt>
                <c:pt idx="2">
                  <c:v>2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</c:numCache>
            </c:numRef>
          </c:val>
        </c:ser>
        <c:ser>
          <c:idx val="7"/>
          <c:order val="7"/>
          <c:tx>
            <c:strRef>
              <c:f>věk!$K$22:$K$23</c:f>
              <c:strCache>
                <c:ptCount val="1"/>
                <c:pt idx="0">
                  <c:v>40-49 NE</c:v>
                </c:pt>
              </c:strCache>
            </c:strRef>
          </c:tx>
          <c:cat>
            <c:strRef>
              <c:f>věk!$C$24:$C$29</c:f>
              <c:strCache>
                <c:ptCount val="6"/>
                <c:pt idx="0">
                  <c:v>Víte, že je v Liberci vazební věznice?</c:v>
                </c:pt>
                <c:pt idx="1">
                  <c:v>Mohla by nějak ohrožovat město?</c:v>
                </c:pt>
                <c:pt idx="2">
                  <c:v>Víte, jaký je rozdíl mezi VV a věznicí?</c:v>
                </c:pt>
                <c:pt idx="3">
                  <c:v>Máte představu, kolik vězňů je zde ve věznici?</c:v>
                </c:pt>
                <c:pt idx="4">
                  <c:v>Víte, jaké jsou důvody vazby?</c:v>
                </c:pt>
                <c:pt idx="5">
                  <c:v>Sledujete zprávy z liberecké věznice? (web, tv,…)</c:v>
                </c:pt>
              </c:strCache>
            </c:strRef>
          </c:cat>
          <c:val>
            <c:numRef>
              <c:f>věk!$K$24:$K$29</c:f>
              <c:numCache>
                <c:formatCode>General</c:formatCode>
                <c:ptCount val="6"/>
                <c:pt idx="0">
                  <c:v>0</c:v>
                </c:pt>
                <c:pt idx="1">
                  <c:v>2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  <c:pt idx="5">
                  <c:v>2</c:v>
                </c:pt>
              </c:numCache>
            </c:numRef>
          </c:val>
        </c:ser>
        <c:ser>
          <c:idx val="8"/>
          <c:order val="8"/>
          <c:tx>
            <c:strRef>
              <c:f>věk!$L$22:$L$23</c:f>
              <c:strCache>
                <c:ptCount val="1"/>
                <c:pt idx="0">
                  <c:v>50-59 ANO</c:v>
                </c:pt>
              </c:strCache>
            </c:strRef>
          </c:tx>
          <c:cat>
            <c:strRef>
              <c:f>věk!$C$24:$C$29</c:f>
              <c:strCache>
                <c:ptCount val="6"/>
                <c:pt idx="0">
                  <c:v>Víte, že je v Liberci vazební věznice?</c:v>
                </c:pt>
                <c:pt idx="1">
                  <c:v>Mohla by nějak ohrožovat město?</c:v>
                </c:pt>
                <c:pt idx="2">
                  <c:v>Víte, jaký je rozdíl mezi VV a věznicí?</c:v>
                </c:pt>
                <c:pt idx="3">
                  <c:v>Máte představu, kolik vězňů je zde ve věznici?</c:v>
                </c:pt>
                <c:pt idx="4">
                  <c:v>Víte, jaké jsou důvody vazby?</c:v>
                </c:pt>
                <c:pt idx="5">
                  <c:v>Sledujete zprávy z liberecké věznice? (web, tv,…)</c:v>
                </c:pt>
              </c:strCache>
            </c:strRef>
          </c:cat>
          <c:val>
            <c:numRef>
              <c:f>věk!$L$24:$L$29</c:f>
              <c:numCache>
                <c:formatCode>General</c:formatCode>
                <c:ptCount val="6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ser>
          <c:idx val="9"/>
          <c:order val="9"/>
          <c:tx>
            <c:strRef>
              <c:f>věk!$M$22:$M$23</c:f>
              <c:strCache>
                <c:ptCount val="1"/>
                <c:pt idx="0">
                  <c:v>50-59 NE</c:v>
                </c:pt>
              </c:strCache>
            </c:strRef>
          </c:tx>
          <c:cat>
            <c:strRef>
              <c:f>věk!$C$24:$C$29</c:f>
              <c:strCache>
                <c:ptCount val="6"/>
                <c:pt idx="0">
                  <c:v>Víte, že je v Liberci vazební věznice?</c:v>
                </c:pt>
                <c:pt idx="1">
                  <c:v>Mohla by nějak ohrožovat město?</c:v>
                </c:pt>
                <c:pt idx="2">
                  <c:v>Víte, jaký je rozdíl mezi VV a věznicí?</c:v>
                </c:pt>
                <c:pt idx="3">
                  <c:v>Máte představu, kolik vězňů je zde ve věznici?</c:v>
                </c:pt>
                <c:pt idx="4">
                  <c:v>Víte, jaké jsou důvody vazby?</c:v>
                </c:pt>
                <c:pt idx="5">
                  <c:v>Sledujete zprávy z liberecké věznice? (web, tv,…)</c:v>
                </c:pt>
              </c:strCache>
            </c:strRef>
          </c:cat>
          <c:val>
            <c:numRef>
              <c:f>věk!$M$24:$M$29</c:f>
              <c:numCache>
                <c:formatCode>General</c:formatCode>
                <c:ptCount val="6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</c:numCache>
            </c:numRef>
          </c:val>
        </c:ser>
        <c:ser>
          <c:idx val="10"/>
          <c:order val="10"/>
          <c:tx>
            <c:strRef>
              <c:f>věk!$N$22:$N$23</c:f>
              <c:strCache>
                <c:ptCount val="1"/>
                <c:pt idx="0">
                  <c:v>60-69 ANO</c:v>
                </c:pt>
              </c:strCache>
            </c:strRef>
          </c:tx>
          <c:cat>
            <c:strRef>
              <c:f>věk!$C$24:$C$29</c:f>
              <c:strCache>
                <c:ptCount val="6"/>
                <c:pt idx="0">
                  <c:v>Víte, že je v Liberci vazební věznice?</c:v>
                </c:pt>
                <c:pt idx="1">
                  <c:v>Mohla by nějak ohrožovat město?</c:v>
                </c:pt>
                <c:pt idx="2">
                  <c:v>Víte, jaký je rozdíl mezi VV a věznicí?</c:v>
                </c:pt>
                <c:pt idx="3">
                  <c:v>Máte představu, kolik vězňů je zde ve věznici?</c:v>
                </c:pt>
                <c:pt idx="4">
                  <c:v>Víte, jaké jsou důvody vazby?</c:v>
                </c:pt>
                <c:pt idx="5">
                  <c:v>Sledujete zprávy z liberecké věznice? (web, tv,…)</c:v>
                </c:pt>
              </c:strCache>
            </c:strRef>
          </c:cat>
          <c:val>
            <c:numRef>
              <c:f>věk!$N$24:$N$29</c:f>
              <c:numCache>
                <c:formatCode>General</c:formatCode>
                <c:ptCount val="6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</c:numCache>
            </c:numRef>
          </c:val>
        </c:ser>
        <c:ser>
          <c:idx val="11"/>
          <c:order val="11"/>
          <c:tx>
            <c:strRef>
              <c:f>věk!$O$22:$O$23</c:f>
              <c:strCache>
                <c:ptCount val="1"/>
                <c:pt idx="0">
                  <c:v>60-69 NE</c:v>
                </c:pt>
              </c:strCache>
            </c:strRef>
          </c:tx>
          <c:cat>
            <c:strRef>
              <c:f>věk!$C$24:$C$29</c:f>
              <c:strCache>
                <c:ptCount val="6"/>
                <c:pt idx="0">
                  <c:v>Víte, že je v Liberci vazební věznice?</c:v>
                </c:pt>
                <c:pt idx="1">
                  <c:v>Mohla by nějak ohrožovat město?</c:v>
                </c:pt>
                <c:pt idx="2">
                  <c:v>Víte, jaký je rozdíl mezi VV a věznicí?</c:v>
                </c:pt>
                <c:pt idx="3">
                  <c:v>Máte představu, kolik vězňů je zde ve věznici?</c:v>
                </c:pt>
                <c:pt idx="4">
                  <c:v>Víte, jaké jsou důvody vazby?</c:v>
                </c:pt>
                <c:pt idx="5">
                  <c:v>Sledujete zprávy z liberecké věznice? (web, tv,…)</c:v>
                </c:pt>
              </c:strCache>
            </c:strRef>
          </c:cat>
          <c:val>
            <c:numRef>
              <c:f>věk!$O$24:$O$29</c:f>
              <c:numCache>
                <c:formatCode>General</c:formatCode>
                <c:ptCount val="6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</c:numCache>
            </c:numRef>
          </c:val>
        </c:ser>
        <c:axId val="157328896"/>
        <c:axId val="157330432"/>
      </c:barChart>
      <c:catAx>
        <c:axId val="157328896"/>
        <c:scaling>
          <c:orientation val="minMax"/>
        </c:scaling>
        <c:axPos val="b"/>
        <c:tickLblPos val="nextTo"/>
        <c:crossAx val="157330432"/>
        <c:crosses val="autoZero"/>
        <c:auto val="1"/>
        <c:lblAlgn val="ctr"/>
        <c:lblOffset val="100"/>
      </c:catAx>
      <c:valAx>
        <c:axId val="157330432"/>
        <c:scaling>
          <c:orientation val="minMax"/>
        </c:scaling>
        <c:axPos val="l"/>
        <c:majorGridlines/>
        <c:numFmt formatCode="General" sourceLinked="1"/>
        <c:tickLblPos val="nextTo"/>
        <c:crossAx val="157328896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8740157499999996" l="0.70000000000000007" r="0.70000000000000007" t="0.78740157499999996" header="0.30000000000000004" footer="0.30000000000000004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chart>
    <c:plotArea>
      <c:layout/>
      <c:barChart>
        <c:barDir val="col"/>
        <c:grouping val="clustered"/>
        <c:ser>
          <c:idx val="0"/>
          <c:order val="0"/>
          <c:tx>
            <c:strRef>
              <c:f>věk!$B$24:$C$24</c:f>
              <c:strCache>
                <c:ptCount val="1"/>
                <c:pt idx="0">
                  <c:v>1 Víte, že je v Liberci vazební věznice?</c:v>
                </c:pt>
              </c:strCache>
            </c:strRef>
          </c:tx>
          <c:cat>
            <c:multiLvlStrRef>
              <c:f>věk!$D$22:$O$23</c:f>
              <c:multiLvlStrCache>
                <c:ptCount val="12"/>
                <c:lvl>
                  <c:pt idx="0">
                    <c:v>ANO</c:v>
                  </c:pt>
                  <c:pt idx="1">
                    <c:v>NE</c:v>
                  </c:pt>
                  <c:pt idx="2">
                    <c:v>ANO</c:v>
                  </c:pt>
                  <c:pt idx="3">
                    <c:v>NE</c:v>
                  </c:pt>
                  <c:pt idx="4">
                    <c:v>ANO</c:v>
                  </c:pt>
                  <c:pt idx="5">
                    <c:v>NE</c:v>
                  </c:pt>
                  <c:pt idx="6">
                    <c:v>ANO</c:v>
                  </c:pt>
                  <c:pt idx="7">
                    <c:v>NE</c:v>
                  </c:pt>
                  <c:pt idx="8">
                    <c:v>ANO</c:v>
                  </c:pt>
                  <c:pt idx="9">
                    <c:v>NE</c:v>
                  </c:pt>
                  <c:pt idx="10">
                    <c:v>ANO</c:v>
                  </c:pt>
                  <c:pt idx="11">
                    <c:v>NE</c:v>
                  </c:pt>
                </c:lvl>
                <c:lvl>
                  <c:pt idx="0">
                    <c:v>15-19</c:v>
                  </c:pt>
                  <c:pt idx="2">
                    <c:v>20-29</c:v>
                  </c:pt>
                  <c:pt idx="4">
                    <c:v>30-39</c:v>
                  </c:pt>
                  <c:pt idx="6">
                    <c:v>40-49</c:v>
                  </c:pt>
                  <c:pt idx="8">
                    <c:v>50-59</c:v>
                  </c:pt>
                  <c:pt idx="10">
                    <c:v>60-69</c:v>
                  </c:pt>
                </c:lvl>
              </c:multiLvlStrCache>
            </c:multiLvlStrRef>
          </c:cat>
          <c:val>
            <c:numRef>
              <c:f>věk!$D$24:$O$24</c:f>
              <c:numCache>
                <c:formatCode>General</c:formatCode>
                <c:ptCount val="12"/>
                <c:pt idx="0">
                  <c:v>0</c:v>
                </c:pt>
                <c:pt idx="1">
                  <c:v>2</c:v>
                </c:pt>
                <c:pt idx="2">
                  <c:v>3</c:v>
                </c:pt>
                <c:pt idx="3">
                  <c:v>0</c:v>
                </c:pt>
                <c:pt idx="4">
                  <c:v>4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8">
                  <c:v>2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</c:numCache>
            </c:numRef>
          </c:val>
        </c:ser>
        <c:ser>
          <c:idx val="1"/>
          <c:order val="1"/>
          <c:tx>
            <c:strRef>
              <c:f>věk!$B$25:$C$25</c:f>
              <c:strCache>
                <c:ptCount val="1"/>
                <c:pt idx="0">
                  <c:v>2 Mohla by nějak ohrožovat město?</c:v>
                </c:pt>
              </c:strCache>
            </c:strRef>
          </c:tx>
          <c:cat>
            <c:multiLvlStrRef>
              <c:f>věk!$D$22:$O$23</c:f>
              <c:multiLvlStrCache>
                <c:ptCount val="12"/>
                <c:lvl>
                  <c:pt idx="0">
                    <c:v>ANO</c:v>
                  </c:pt>
                  <c:pt idx="1">
                    <c:v>NE</c:v>
                  </c:pt>
                  <c:pt idx="2">
                    <c:v>ANO</c:v>
                  </c:pt>
                  <c:pt idx="3">
                    <c:v>NE</c:v>
                  </c:pt>
                  <c:pt idx="4">
                    <c:v>ANO</c:v>
                  </c:pt>
                  <c:pt idx="5">
                    <c:v>NE</c:v>
                  </c:pt>
                  <c:pt idx="6">
                    <c:v>ANO</c:v>
                  </c:pt>
                  <c:pt idx="7">
                    <c:v>NE</c:v>
                  </c:pt>
                  <c:pt idx="8">
                    <c:v>ANO</c:v>
                  </c:pt>
                  <c:pt idx="9">
                    <c:v>NE</c:v>
                  </c:pt>
                  <c:pt idx="10">
                    <c:v>ANO</c:v>
                  </c:pt>
                  <c:pt idx="11">
                    <c:v>NE</c:v>
                  </c:pt>
                </c:lvl>
                <c:lvl>
                  <c:pt idx="0">
                    <c:v>15-19</c:v>
                  </c:pt>
                  <c:pt idx="2">
                    <c:v>20-29</c:v>
                  </c:pt>
                  <c:pt idx="4">
                    <c:v>30-39</c:v>
                  </c:pt>
                  <c:pt idx="6">
                    <c:v>40-49</c:v>
                  </c:pt>
                  <c:pt idx="8">
                    <c:v>50-59</c:v>
                  </c:pt>
                  <c:pt idx="10">
                    <c:v>60-69</c:v>
                  </c:pt>
                </c:lvl>
              </c:multiLvlStrCache>
            </c:multiLvlStrRef>
          </c:cat>
          <c:val>
            <c:numRef>
              <c:f>věk!$D$25:$O$25</c:f>
              <c:numCache>
                <c:formatCode>General</c:formatCode>
                <c:ptCount val="12"/>
                <c:pt idx="0">
                  <c:v>0</c:v>
                </c:pt>
                <c:pt idx="1">
                  <c:v>2</c:v>
                </c:pt>
                <c:pt idx="2">
                  <c:v>0</c:v>
                </c:pt>
                <c:pt idx="3">
                  <c:v>3</c:v>
                </c:pt>
                <c:pt idx="4">
                  <c:v>1</c:v>
                </c:pt>
                <c:pt idx="5">
                  <c:v>3</c:v>
                </c:pt>
                <c:pt idx="6">
                  <c:v>0</c:v>
                </c:pt>
                <c:pt idx="7">
                  <c:v>2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</c:numCache>
            </c:numRef>
          </c:val>
        </c:ser>
        <c:ser>
          <c:idx val="2"/>
          <c:order val="2"/>
          <c:tx>
            <c:strRef>
              <c:f>věk!$B$26:$C$26</c:f>
              <c:strCache>
                <c:ptCount val="1"/>
                <c:pt idx="0">
                  <c:v>3 Víte, jaký je rozdíl mezi VV a věznicí?</c:v>
                </c:pt>
              </c:strCache>
            </c:strRef>
          </c:tx>
          <c:cat>
            <c:multiLvlStrRef>
              <c:f>věk!$D$22:$O$23</c:f>
              <c:multiLvlStrCache>
                <c:ptCount val="12"/>
                <c:lvl>
                  <c:pt idx="0">
                    <c:v>ANO</c:v>
                  </c:pt>
                  <c:pt idx="1">
                    <c:v>NE</c:v>
                  </c:pt>
                  <c:pt idx="2">
                    <c:v>ANO</c:v>
                  </c:pt>
                  <c:pt idx="3">
                    <c:v>NE</c:v>
                  </c:pt>
                  <c:pt idx="4">
                    <c:v>ANO</c:v>
                  </c:pt>
                  <c:pt idx="5">
                    <c:v>NE</c:v>
                  </c:pt>
                  <c:pt idx="6">
                    <c:v>ANO</c:v>
                  </c:pt>
                  <c:pt idx="7">
                    <c:v>NE</c:v>
                  </c:pt>
                  <c:pt idx="8">
                    <c:v>ANO</c:v>
                  </c:pt>
                  <c:pt idx="9">
                    <c:v>NE</c:v>
                  </c:pt>
                  <c:pt idx="10">
                    <c:v>ANO</c:v>
                  </c:pt>
                  <c:pt idx="11">
                    <c:v>NE</c:v>
                  </c:pt>
                </c:lvl>
                <c:lvl>
                  <c:pt idx="0">
                    <c:v>15-19</c:v>
                  </c:pt>
                  <c:pt idx="2">
                    <c:v>20-29</c:v>
                  </c:pt>
                  <c:pt idx="4">
                    <c:v>30-39</c:v>
                  </c:pt>
                  <c:pt idx="6">
                    <c:v>40-49</c:v>
                  </c:pt>
                  <c:pt idx="8">
                    <c:v>50-59</c:v>
                  </c:pt>
                  <c:pt idx="10">
                    <c:v>60-69</c:v>
                  </c:pt>
                </c:lvl>
              </c:multiLvlStrCache>
            </c:multiLvlStrRef>
          </c:cat>
          <c:val>
            <c:numRef>
              <c:f>věk!$D$26:$O$26</c:f>
              <c:numCache>
                <c:formatCode>General</c:formatCode>
                <c:ptCount val="12"/>
                <c:pt idx="0">
                  <c:v>2</c:v>
                </c:pt>
                <c:pt idx="1">
                  <c:v>0</c:v>
                </c:pt>
                <c:pt idx="2">
                  <c:v>2</c:v>
                </c:pt>
                <c:pt idx="3">
                  <c:v>1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0</c:v>
                </c:pt>
                <c:pt idx="8">
                  <c:v>2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</c:numCache>
            </c:numRef>
          </c:val>
        </c:ser>
        <c:ser>
          <c:idx val="3"/>
          <c:order val="3"/>
          <c:tx>
            <c:strRef>
              <c:f>věk!$B$27:$C$27</c:f>
              <c:strCache>
                <c:ptCount val="1"/>
                <c:pt idx="0">
                  <c:v>4 Máte představu, kolik vězňů je zde ve věznici?</c:v>
                </c:pt>
              </c:strCache>
            </c:strRef>
          </c:tx>
          <c:cat>
            <c:multiLvlStrRef>
              <c:f>věk!$D$22:$O$23</c:f>
              <c:multiLvlStrCache>
                <c:ptCount val="12"/>
                <c:lvl>
                  <c:pt idx="0">
                    <c:v>ANO</c:v>
                  </c:pt>
                  <c:pt idx="1">
                    <c:v>NE</c:v>
                  </c:pt>
                  <c:pt idx="2">
                    <c:v>ANO</c:v>
                  </c:pt>
                  <c:pt idx="3">
                    <c:v>NE</c:v>
                  </c:pt>
                  <c:pt idx="4">
                    <c:v>ANO</c:v>
                  </c:pt>
                  <c:pt idx="5">
                    <c:v>NE</c:v>
                  </c:pt>
                  <c:pt idx="6">
                    <c:v>ANO</c:v>
                  </c:pt>
                  <c:pt idx="7">
                    <c:v>NE</c:v>
                  </c:pt>
                  <c:pt idx="8">
                    <c:v>ANO</c:v>
                  </c:pt>
                  <c:pt idx="9">
                    <c:v>NE</c:v>
                  </c:pt>
                  <c:pt idx="10">
                    <c:v>ANO</c:v>
                  </c:pt>
                  <c:pt idx="11">
                    <c:v>NE</c:v>
                  </c:pt>
                </c:lvl>
                <c:lvl>
                  <c:pt idx="0">
                    <c:v>15-19</c:v>
                  </c:pt>
                  <c:pt idx="2">
                    <c:v>20-29</c:v>
                  </c:pt>
                  <c:pt idx="4">
                    <c:v>30-39</c:v>
                  </c:pt>
                  <c:pt idx="6">
                    <c:v>40-49</c:v>
                  </c:pt>
                  <c:pt idx="8">
                    <c:v>50-59</c:v>
                  </c:pt>
                  <c:pt idx="10">
                    <c:v>60-69</c:v>
                  </c:pt>
                </c:lvl>
              </c:multiLvlStrCache>
            </c:multiLvlStrRef>
          </c:cat>
          <c:val>
            <c:numRef>
              <c:f>věk!$D$27:$O$27</c:f>
              <c:numCache>
                <c:formatCode>General</c:formatCode>
                <c:ptCount val="12"/>
                <c:pt idx="0">
                  <c:v>0</c:v>
                </c:pt>
                <c:pt idx="1">
                  <c:v>2</c:v>
                </c:pt>
                <c:pt idx="2">
                  <c:v>0</c:v>
                </c:pt>
                <c:pt idx="3">
                  <c:v>3</c:v>
                </c:pt>
                <c:pt idx="4">
                  <c:v>0</c:v>
                </c:pt>
                <c:pt idx="5">
                  <c:v>4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2</c:v>
                </c:pt>
                <c:pt idx="10">
                  <c:v>0</c:v>
                </c:pt>
                <c:pt idx="11">
                  <c:v>1</c:v>
                </c:pt>
              </c:numCache>
            </c:numRef>
          </c:val>
        </c:ser>
        <c:ser>
          <c:idx val="4"/>
          <c:order val="4"/>
          <c:tx>
            <c:strRef>
              <c:f>věk!$B$28:$C$28</c:f>
              <c:strCache>
                <c:ptCount val="1"/>
                <c:pt idx="0">
                  <c:v>5 Víte, jaké jsou důvody vazby?</c:v>
                </c:pt>
              </c:strCache>
            </c:strRef>
          </c:tx>
          <c:cat>
            <c:multiLvlStrRef>
              <c:f>věk!$D$22:$O$23</c:f>
              <c:multiLvlStrCache>
                <c:ptCount val="12"/>
                <c:lvl>
                  <c:pt idx="0">
                    <c:v>ANO</c:v>
                  </c:pt>
                  <c:pt idx="1">
                    <c:v>NE</c:v>
                  </c:pt>
                  <c:pt idx="2">
                    <c:v>ANO</c:v>
                  </c:pt>
                  <c:pt idx="3">
                    <c:v>NE</c:v>
                  </c:pt>
                  <c:pt idx="4">
                    <c:v>ANO</c:v>
                  </c:pt>
                  <c:pt idx="5">
                    <c:v>NE</c:v>
                  </c:pt>
                  <c:pt idx="6">
                    <c:v>ANO</c:v>
                  </c:pt>
                  <c:pt idx="7">
                    <c:v>NE</c:v>
                  </c:pt>
                  <c:pt idx="8">
                    <c:v>ANO</c:v>
                  </c:pt>
                  <c:pt idx="9">
                    <c:v>NE</c:v>
                  </c:pt>
                  <c:pt idx="10">
                    <c:v>ANO</c:v>
                  </c:pt>
                  <c:pt idx="11">
                    <c:v>NE</c:v>
                  </c:pt>
                </c:lvl>
                <c:lvl>
                  <c:pt idx="0">
                    <c:v>15-19</c:v>
                  </c:pt>
                  <c:pt idx="2">
                    <c:v>20-29</c:v>
                  </c:pt>
                  <c:pt idx="4">
                    <c:v>30-39</c:v>
                  </c:pt>
                  <c:pt idx="6">
                    <c:v>40-49</c:v>
                  </c:pt>
                  <c:pt idx="8">
                    <c:v>50-59</c:v>
                  </c:pt>
                  <c:pt idx="10">
                    <c:v>60-69</c:v>
                  </c:pt>
                </c:lvl>
              </c:multiLvlStrCache>
            </c:multiLvlStrRef>
          </c:cat>
          <c:val>
            <c:numRef>
              <c:f>věk!$D$28:$O$28</c:f>
              <c:numCache>
                <c:formatCode>General</c:formatCode>
                <c:ptCount val="12"/>
                <c:pt idx="0">
                  <c:v>0</c:v>
                </c:pt>
                <c:pt idx="1">
                  <c:v>2</c:v>
                </c:pt>
                <c:pt idx="2">
                  <c:v>0</c:v>
                </c:pt>
                <c:pt idx="3">
                  <c:v>3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  <c:pt idx="10">
                  <c:v>1</c:v>
                </c:pt>
                <c:pt idx="11">
                  <c:v>0</c:v>
                </c:pt>
              </c:numCache>
            </c:numRef>
          </c:val>
        </c:ser>
        <c:ser>
          <c:idx val="5"/>
          <c:order val="5"/>
          <c:tx>
            <c:strRef>
              <c:f>věk!$B$29:$C$29</c:f>
              <c:strCache>
                <c:ptCount val="1"/>
                <c:pt idx="0">
                  <c:v>6 Sledujete zprávy z liberecké věznice? (web, tv,…)</c:v>
                </c:pt>
              </c:strCache>
            </c:strRef>
          </c:tx>
          <c:cat>
            <c:multiLvlStrRef>
              <c:f>věk!$D$22:$O$23</c:f>
              <c:multiLvlStrCache>
                <c:ptCount val="12"/>
                <c:lvl>
                  <c:pt idx="0">
                    <c:v>ANO</c:v>
                  </c:pt>
                  <c:pt idx="1">
                    <c:v>NE</c:v>
                  </c:pt>
                  <c:pt idx="2">
                    <c:v>ANO</c:v>
                  </c:pt>
                  <c:pt idx="3">
                    <c:v>NE</c:v>
                  </c:pt>
                  <c:pt idx="4">
                    <c:v>ANO</c:v>
                  </c:pt>
                  <c:pt idx="5">
                    <c:v>NE</c:v>
                  </c:pt>
                  <c:pt idx="6">
                    <c:v>ANO</c:v>
                  </c:pt>
                  <c:pt idx="7">
                    <c:v>NE</c:v>
                  </c:pt>
                  <c:pt idx="8">
                    <c:v>ANO</c:v>
                  </c:pt>
                  <c:pt idx="9">
                    <c:v>NE</c:v>
                  </c:pt>
                  <c:pt idx="10">
                    <c:v>ANO</c:v>
                  </c:pt>
                  <c:pt idx="11">
                    <c:v>NE</c:v>
                  </c:pt>
                </c:lvl>
                <c:lvl>
                  <c:pt idx="0">
                    <c:v>15-19</c:v>
                  </c:pt>
                  <c:pt idx="2">
                    <c:v>20-29</c:v>
                  </c:pt>
                  <c:pt idx="4">
                    <c:v>30-39</c:v>
                  </c:pt>
                  <c:pt idx="6">
                    <c:v>40-49</c:v>
                  </c:pt>
                  <c:pt idx="8">
                    <c:v>50-59</c:v>
                  </c:pt>
                  <c:pt idx="10">
                    <c:v>60-69</c:v>
                  </c:pt>
                </c:lvl>
              </c:multiLvlStrCache>
            </c:multiLvlStrRef>
          </c:cat>
          <c:val>
            <c:numRef>
              <c:f>věk!$D$29:$O$29</c:f>
              <c:numCache>
                <c:formatCode>General</c:formatCode>
                <c:ptCount val="12"/>
                <c:pt idx="0">
                  <c:v>0</c:v>
                </c:pt>
                <c:pt idx="1">
                  <c:v>2</c:v>
                </c:pt>
                <c:pt idx="2">
                  <c:v>0</c:v>
                </c:pt>
                <c:pt idx="3">
                  <c:v>3</c:v>
                </c:pt>
                <c:pt idx="4">
                  <c:v>0</c:v>
                </c:pt>
                <c:pt idx="5">
                  <c:v>4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2</c:v>
                </c:pt>
                <c:pt idx="10">
                  <c:v>0</c:v>
                </c:pt>
                <c:pt idx="11">
                  <c:v>1</c:v>
                </c:pt>
              </c:numCache>
            </c:numRef>
          </c:val>
        </c:ser>
        <c:axId val="157182208"/>
        <c:axId val="157196288"/>
      </c:barChart>
      <c:catAx>
        <c:axId val="157182208"/>
        <c:scaling>
          <c:orientation val="minMax"/>
        </c:scaling>
        <c:axPos val="b"/>
        <c:tickLblPos val="nextTo"/>
        <c:crossAx val="157196288"/>
        <c:crosses val="autoZero"/>
        <c:auto val="1"/>
        <c:lblAlgn val="ctr"/>
        <c:lblOffset val="100"/>
      </c:catAx>
      <c:valAx>
        <c:axId val="157196288"/>
        <c:scaling>
          <c:orientation val="minMax"/>
        </c:scaling>
        <c:axPos val="l"/>
        <c:majorGridlines/>
        <c:numFmt formatCode="General" sourceLinked="1"/>
        <c:tickLblPos val="nextTo"/>
        <c:crossAx val="157182208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8740157499999996" l="0.70000000000000007" r="0.70000000000000007" t="0.78740157499999996" header="0.30000000000000004" footer="0.30000000000000004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chart>
    <c:plotArea>
      <c:layout/>
      <c:barChart>
        <c:barDir val="col"/>
        <c:grouping val="clustered"/>
        <c:ser>
          <c:idx val="0"/>
          <c:order val="0"/>
          <c:tx>
            <c:strRef>
              <c:f>vzdělání!$D$22:$D$23</c:f>
              <c:strCache>
                <c:ptCount val="1"/>
                <c:pt idx="0">
                  <c:v>Z ANO</c:v>
                </c:pt>
              </c:strCache>
            </c:strRef>
          </c:tx>
          <c:cat>
            <c:strRef>
              <c:f>vzdělání!$C$24:$C$29</c:f>
              <c:strCache>
                <c:ptCount val="6"/>
                <c:pt idx="0">
                  <c:v>Víte, že je v Liberci vazební věznice?</c:v>
                </c:pt>
                <c:pt idx="1">
                  <c:v>Mohla by nějak ohrožovat město?</c:v>
                </c:pt>
                <c:pt idx="2">
                  <c:v>Víte, jaký je rozdíl mezi VV a věznicí?</c:v>
                </c:pt>
                <c:pt idx="3">
                  <c:v>Máte představu, kolik vězňů je zde ve věznici?</c:v>
                </c:pt>
                <c:pt idx="4">
                  <c:v>Víte, jaké jsou důvody vazby?</c:v>
                </c:pt>
                <c:pt idx="5">
                  <c:v>Sledujete zprávy z libercké věznice? (web, tv,…)</c:v>
                </c:pt>
              </c:strCache>
            </c:strRef>
          </c:cat>
          <c:val>
            <c:numRef>
              <c:f>vzdělání!$D$24:$D$29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ser>
          <c:idx val="1"/>
          <c:order val="1"/>
          <c:tx>
            <c:strRef>
              <c:f>vzdělání!$E$22:$E$23</c:f>
              <c:strCache>
                <c:ptCount val="1"/>
                <c:pt idx="0">
                  <c:v>Z NE</c:v>
                </c:pt>
              </c:strCache>
            </c:strRef>
          </c:tx>
          <c:cat>
            <c:strRef>
              <c:f>vzdělání!$C$24:$C$29</c:f>
              <c:strCache>
                <c:ptCount val="6"/>
                <c:pt idx="0">
                  <c:v>Víte, že je v Liberci vazební věznice?</c:v>
                </c:pt>
                <c:pt idx="1">
                  <c:v>Mohla by nějak ohrožovat město?</c:v>
                </c:pt>
                <c:pt idx="2">
                  <c:v>Víte, jaký je rozdíl mezi VV a věznicí?</c:v>
                </c:pt>
                <c:pt idx="3">
                  <c:v>Máte představu, kolik vězňů je zde ve věznici?</c:v>
                </c:pt>
                <c:pt idx="4">
                  <c:v>Víte, jaké jsou důvody vazby?</c:v>
                </c:pt>
                <c:pt idx="5">
                  <c:v>Sledujete zprávy z libercké věznice? (web, tv,…)</c:v>
                </c:pt>
              </c:strCache>
            </c:strRef>
          </c:cat>
          <c:val>
            <c:numRef>
              <c:f>vzdělání!$E$24:$E$29</c:f>
              <c:numCache>
                <c:formatCode>General</c:formatCode>
                <c:ptCount val="6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</c:ser>
        <c:ser>
          <c:idx val="2"/>
          <c:order val="2"/>
          <c:tx>
            <c:strRef>
              <c:f>vzdělání!$F$22:$F$23</c:f>
              <c:strCache>
                <c:ptCount val="1"/>
                <c:pt idx="0">
                  <c:v>VYUČ ANO</c:v>
                </c:pt>
              </c:strCache>
            </c:strRef>
          </c:tx>
          <c:cat>
            <c:strRef>
              <c:f>vzdělání!$C$24:$C$29</c:f>
              <c:strCache>
                <c:ptCount val="6"/>
                <c:pt idx="0">
                  <c:v>Víte, že je v Liberci vazební věznice?</c:v>
                </c:pt>
                <c:pt idx="1">
                  <c:v>Mohla by nějak ohrožovat město?</c:v>
                </c:pt>
                <c:pt idx="2">
                  <c:v>Víte, jaký je rozdíl mezi VV a věznicí?</c:v>
                </c:pt>
                <c:pt idx="3">
                  <c:v>Máte představu, kolik vězňů je zde ve věznici?</c:v>
                </c:pt>
                <c:pt idx="4">
                  <c:v>Víte, jaké jsou důvody vazby?</c:v>
                </c:pt>
                <c:pt idx="5">
                  <c:v>Sledujete zprávy z libercké věznice? (web, tv,…)</c:v>
                </c:pt>
              </c:strCache>
            </c:strRef>
          </c:cat>
          <c:val>
            <c:numRef>
              <c:f>vzdělání!$F$24:$F$29</c:f>
              <c:numCache>
                <c:formatCode>General</c:formatCode>
                <c:ptCount val="6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ser>
          <c:idx val="3"/>
          <c:order val="3"/>
          <c:tx>
            <c:strRef>
              <c:f>vzdělání!$G$22:$G$23</c:f>
              <c:strCache>
                <c:ptCount val="1"/>
                <c:pt idx="0">
                  <c:v>VYUČ NE</c:v>
                </c:pt>
              </c:strCache>
            </c:strRef>
          </c:tx>
          <c:cat>
            <c:strRef>
              <c:f>vzdělání!$C$24:$C$29</c:f>
              <c:strCache>
                <c:ptCount val="6"/>
                <c:pt idx="0">
                  <c:v>Víte, že je v Liberci vazební věznice?</c:v>
                </c:pt>
                <c:pt idx="1">
                  <c:v>Mohla by nějak ohrožovat město?</c:v>
                </c:pt>
                <c:pt idx="2">
                  <c:v>Víte, jaký je rozdíl mezi VV a věznicí?</c:v>
                </c:pt>
                <c:pt idx="3">
                  <c:v>Máte představu, kolik vězňů je zde ve věznici?</c:v>
                </c:pt>
                <c:pt idx="4">
                  <c:v>Víte, jaké jsou důvody vazby?</c:v>
                </c:pt>
                <c:pt idx="5">
                  <c:v>Sledujete zprávy z libercké věznice? (web, tv,…)</c:v>
                </c:pt>
              </c:strCache>
            </c:strRef>
          </c:cat>
          <c:val>
            <c:numRef>
              <c:f>vzdělání!$G$24:$G$29</c:f>
              <c:numCache>
                <c:formatCode>General</c:formatCode>
                <c:ptCount val="6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</c:ser>
        <c:ser>
          <c:idx val="4"/>
          <c:order val="4"/>
          <c:tx>
            <c:strRef>
              <c:f>vzdělání!$H$22:$H$23</c:f>
              <c:strCache>
                <c:ptCount val="1"/>
                <c:pt idx="0">
                  <c:v>SŠ ANO</c:v>
                </c:pt>
              </c:strCache>
            </c:strRef>
          </c:tx>
          <c:cat>
            <c:strRef>
              <c:f>vzdělání!$C$24:$C$29</c:f>
              <c:strCache>
                <c:ptCount val="6"/>
                <c:pt idx="0">
                  <c:v>Víte, že je v Liberci vazební věznice?</c:v>
                </c:pt>
                <c:pt idx="1">
                  <c:v>Mohla by nějak ohrožovat město?</c:v>
                </c:pt>
                <c:pt idx="2">
                  <c:v>Víte, jaký je rozdíl mezi VV a věznicí?</c:v>
                </c:pt>
                <c:pt idx="3">
                  <c:v>Máte představu, kolik vězňů je zde ve věznici?</c:v>
                </c:pt>
                <c:pt idx="4">
                  <c:v>Víte, jaké jsou důvody vazby?</c:v>
                </c:pt>
                <c:pt idx="5">
                  <c:v>Sledujete zprávy z libercké věznice? (web, tv,…)</c:v>
                </c:pt>
              </c:strCache>
            </c:strRef>
          </c:cat>
          <c:val>
            <c:numRef>
              <c:f>vzdělání!$H$24:$H$29</c:f>
              <c:numCache>
                <c:formatCode>General</c:formatCode>
                <c:ptCount val="6"/>
                <c:pt idx="0">
                  <c:v>6</c:v>
                </c:pt>
                <c:pt idx="1">
                  <c:v>1</c:v>
                </c:pt>
                <c:pt idx="2">
                  <c:v>7</c:v>
                </c:pt>
                <c:pt idx="3">
                  <c:v>0</c:v>
                </c:pt>
                <c:pt idx="4">
                  <c:v>3</c:v>
                </c:pt>
                <c:pt idx="5">
                  <c:v>0</c:v>
                </c:pt>
              </c:numCache>
            </c:numRef>
          </c:val>
        </c:ser>
        <c:ser>
          <c:idx val="5"/>
          <c:order val="5"/>
          <c:tx>
            <c:strRef>
              <c:f>vzdělání!$I$22:$I$23</c:f>
              <c:strCache>
                <c:ptCount val="1"/>
                <c:pt idx="0">
                  <c:v>SŠ NE</c:v>
                </c:pt>
              </c:strCache>
            </c:strRef>
          </c:tx>
          <c:cat>
            <c:strRef>
              <c:f>vzdělání!$C$24:$C$29</c:f>
              <c:strCache>
                <c:ptCount val="6"/>
                <c:pt idx="0">
                  <c:v>Víte, že je v Liberci vazební věznice?</c:v>
                </c:pt>
                <c:pt idx="1">
                  <c:v>Mohla by nějak ohrožovat město?</c:v>
                </c:pt>
                <c:pt idx="2">
                  <c:v>Víte, jaký je rozdíl mezi VV a věznicí?</c:v>
                </c:pt>
                <c:pt idx="3">
                  <c:v>Máte představu, kolik vězňů je zde ve věznici?</c:v>
                </c:pt>
                <c:pt idx="4">
                  <c:v>Víte, jaké jsou důvody vazby?</c:v>
                </c:pt>
                <c:pt idx="5">
                  <c:v>Sledujete zprávy z libercké věznice? (web, tv,…)</c:v>
                </c:pt>
              </c:strCache>
            </c:strRef>
          </c:cat>
          <c:val>
            <c:numRef>
              <c:f>vzdělání!$I$24:$I$29</c:f>
              <c:numCache>
                <c:formatCode>General</c:formatCode>
                <c:ptCount val="6"/>
                <c:pt idx="0">
                  <c:v>1</c:v>
                </c:pt>
                <c:pt idx="1">
                  <c:v>6</c:v>
                </c:pt>
                <c:pt idx="2">
                  <c:v>0</c:v>
                </c:pt>
                <c:pt idx="3">
                  <c:v>7</c:v>
                </c:pt>
                <c:pt idx="4">
                  <c:v>4</c:v>
                </c:pt>
                <c:pt idx="5">
                  <c:v>7</c:v>
                </c:pt>
              </c:numCache>
            </c:numRef>
          </c:val>
        </c:ser>
        <c:ser>
          <c:idx val="6"/>
          <c:order val="6"/>
          <c:tx>
            <c:strRef>
              <c:f>vzdělání!$J$22:$J$23</c:f>
              <c:strCache>
                <c:ptCount val="1"/>
                <c:pt idx="0">
                  <c:v>VŠ ANO</c:v>
                </c:pt>
              </c:strCache>
            </c:strRef>
          </c:tx>
          <c:cat>
            <c:strRef>
              <c:f>vzdělání!$C$24:$C$29</c:f>
              <c:strCache>
                <c:ptCount val="6"/>
                <c:pt idx="0">
                  <c:v>Víte, že je v Liberci vazební věznice?</c:v>
                </c:pt>
                <c:pt idx="1">
                  <c:v>Mohla by nějak ohrožovat město?</c:v>
                </c:pt>
                <c:pt idx="2">
                  <c:v>Víte, jaký je rozdíl mezi VV a věznicí?</c:v>
                </c:pt>
                <c:pt idx="3">
                  <c:v>Máte představu, kolik vězňů je zde ve věznici?</c:v>
                </c:pt>
                <c:pt idx="4">
                  <c:v>Víte, jaké jsou důvody vazby?</c:v>
                </c:pt>
                <c:pt idx="5">
                  <c:v>Sledujete zprávy z libercké věznice? (web, tv,…)</c:v>
                </c:pt>
              </c:strCache>
            </c:strRef>
          </c:cat>
          <c:val>
            <c:numRef>
              <c:f>vzdělání!$J$24:$J$29</c:f>
              <c:numCache>
                <c:formatCode>General</c:formatCode>
                <c:ptCount val="6"/>
                <c:pt idx="0">
                  <c:v>5</c:v>
                </c:pt>
                <c:pt idx="1">
                  <c:v>1</c:v>
                </c:pt>
                <c:pt idx="2">
                  <c:v>2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</c:numCache>
            </c:numRef>
          </c:val>
        </c:ser>
        <c:ser>
          <c:idx val="7"/>
          <c:order val="7"/>
          <c:tx>
            <c:strRef>
              <c:f>vzdělání!$K$22:$K$23</c:f>
              <c:strCache>
                <c:ptCount val="1"/>
                <c:pt idx="0">
                  <c:v>VŠ NE</c:v>
                </c:pt>
              </c:strCache>
            </c:strRef>
          </c:tx>
          <c:cat>
            <c:strRef>
              <c:f>vzdělání!$C$24:$C$29</c:f>
              <c:strCache>
                <c:ptCount val="6"/>
                <c:pt idx="0">
                  <c:v>Víte, že je v Liberci vazební věznice?</c:v>
                </c:pt>
                <c:pt idx="1">
                  <c:v>Mohla by nějak ohrožovat město?</c:v>
                </c:pt>
                <c:pt idx="2">
                  <c:v>Víte, jaký je rozdíl mezi VV a věznicí?</c:v>
                </c:pt>
                <c:pt idx="3">
                  <c:v>Máte představu, kolik vězňů je zde ve věznici?</c:v>
                </c:pt>
                <c:pt idx="4">
                  <c:v>Víte, jaké jsou důvody vazby?</c:v>
                </c:pt>
                <c:pt idx="5">
                  <c:v>Sledujete zprávy z libercké věznice? (web, tv,…)</c:v>
                </c:pt>
              </c:strCache>
            </c:strRef>
          </c:cat>
          <c:val>
            <c:numRef>
              <c:f>vzdělání!$K$24:$K$29</c:f>
              <c:numCache>
                <c:formatCode>General</c:formatCode>
                <c:ptCount val="6"/>
                <c:pt idx="0">
                  <c:v>0</c:v>
                </c:pt>
                <c:pt idx="1">
                  <c:v>4</c:v>
                </c:pt>
                <c:pt idx="2">
                  <c:v>3</c:v>
                </c:pt>
                <c:pt idx="3">
                  <c:v>5</c:v>
                </c:pt>
                <c:pt idx="4">
                  <c:v>3</c:v>
                </c:pt>
                <c:pt idx="5">
                  <c:v>5</c:v>
                </c:pt>
              </c:numCache>
            </c:numRef>
          </c:val>
        </c:ser>
        <c:axId val="157398144"/>
        <c:axId val="157399680"/>
      </c:barChart>
      <c:catAx>
        <c:axId val="157398144"/>
        <c:scaling>
          <c:orientation val="minMax"/>
        </c:scaling>
        <c:axPos val="b"/>
        <c:tickLblPos val="nextTo"/>
        <c:crossAx val="157399680"/>
        <c:crosses val="autoZero"/>
        <c:auto val="1"/>
        <c:lblAlgn val="ctr"/>
        <c:lblOffset val="100"/>
      </c:catAx>
      <c:valAx>
        <c:axId val="157399680"/>
        <c:scaling>
          <c:orientation val="minMax"/>
        </c:scaling>
        <c:axPos val="l"/>
        <c:majorGridlines/>
        <c:numFmt formatCode="General" sourceLinked="1"/>
        <c:tickLblPos val="nextTo"/>
        <c:crossAx val="157398144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8740157499999996" l="0.70000000000000007" r="0.70000000000000007" t="0.78740157499999996" header="0.30000000000000004" footer="0.30000000000000004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chart>
    <c:title>
      <c:layout/>
    </c:title>
    <c:plotArea>
      <c:layout/>
      <c:barChart>
        <c:barDir val="col"/>
        <c:grouping val="clustered"/>
        <c:ser>
          <c:idx val="0"/>
          <c:order val="0"/>
          <c:tx>
            <c:strRef>
              <c:f>vzdělání!$F$17</c:f>
              <c:strCache>
                <c:ptCount val="1"/>
                <c:pt idx="0">
                  <c:v>počet</c:v>
                </c:pt>
              </c:strCache>
            </c:strRef>
          </c:tx>
          <c:cat>
            <c:strRef>
              <c:f>vzdělání!$G$16:$J$16</c:f>
              <c:strCache>
                <c:ptCount val="4"/>
                <c:pt idx="0">
                  <c:v>základní</c:v>
                </c:pt>
                <c:pt idx="1">
                  <c:v>vyučen</c:v>
                </c:pt>
                <c:pt idx="2">
                  <c:v>SŠ</c:v>
                </c:pt>
                <c:pt idx="3">
                  <c:v>VŠ</c:v>
                </c:pt>
              </c:strCache>
            </c:strRef>
          </c:cat>
          <c:val>
            <c:numRef>
              <c:f>vzdělání!$G$17:$J$17</c:f>
              <c:numCache>
                <c:formatCode>General</c:formatCode>
                <c:ptCount val="4"/>
                <c:pt idx="0">
                  <c:v>1</c:v>
                </c:pt>
                <c:pt idx="1">
                  <c:v>1</c:v>
                </c:pt>
                <c:pt idx="2">
                  <c:v>7</c:v>
                </c:pt>
                <c:pt idx="3">
                  <c:v>5</c:v>
                </c:pt>
              </c:numCache>
            </c:numRef>
          </c:val>
        </c:ser>
        <c:axId val="157493120"/>
        <c:axId val="157494656"/>
      </c:barChart>
      <c:catAx>
        <c:axId val="157493120"/>
        <c:scaling>
          <c:orientation val="minMax"/>
        </c:scaling>
        <c:axPos val="b"/>
        <c:tickLblPos val="nextTo"/>
        <c:crossAx val="157494656"/>
        <c:crosses val="autoZero"/>
        <c:auto val="1"/>
        <c:lblAlgn val="ctr"/>
        <c:lblOffset val="100"/>
      </c:catAx>
      <c:valAx>
        <c:axId val="157494656"/>
        <c:scaling>
          <c:orientation val="minMax"/>
        </c:scaling>
        <c:axPos val="l"/>
        <c:majorGridlines/>
        <c:numFmt formatCode="General" sourceLinked="1"/>
        <c:tickLblPos val="nextTo"/>
        <c:crossAx val="157493120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8740157499999996" l="0.70000000000000007" r="0.70000000000000007" t="0.78740157499999996" header="0.30000000000000004" footer="0.30000000000000004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chart>
    <c:plotArea>
      <c:layout/>
      <c:barChart>
        <c:barDir val="col"/>
        <c:grouping val="clustered"/>
        <c:ser>
          <c:idx val="0"/>
          <c:order val="0"/>
          <c:tx>
            <c:strRef>
              <c:f>vzdělání!$B$24:$C$24</c:f>
              <c:strCache>
                <c:ptCount val="1"/>
                <c:pt idx="0">
                  <c:v>1 Víte, že je v Liberci vazební věznice?</c:v>
                </c:pt>
              </c:strCache>
            </c:strRef>
          </c:tx>
          <c:cat>
            <c:multiLvlStrRef>
              <c:f>vzdělání!$D$22:$K$23</c:f>
              <c:multiLvlStrCache>
                <c:ptCount val="8"/>
                <c:lvl>
                  <c:pt idx="0">
                    <c:v>ANO</c:v>
                  </c:pt>
                  <c:pt idx="1">
                    <c:v>NE</c:v>
                  </c:pt>
                  <c:pt idx="2">
                    <c:v>ANO</c:v>
                  </c:pt>
                  <c:pt idx="3">
                    <c:v>NE</c:v>
                  </c:pt>
                  <c:pt idx="4">
                    <c:v>ANO</c:v>
                  </c:pt>
                  <c:pt idx="5">
                    <c:v>NE</c:v>
                  </c:pt>
                  <c:pt idx="6">
                    <c:v>ANO</c:v>
                  </c:pt>
                  <c:pt idx="7">
                    <c:v>NE</c:v>
                  </c:pt>
                </c:lvl>
                <c:lvl>
                  <c:pt idx="0">
                    <c:v>Z</c:v>
                  </c:pt>
                  <c:pt idx="2">
                    <c:v>VYUČ</c:v>
                  </c:pt>
                  <c:pt idx="4">
                    <c:v>SŠ</c:v>
                  </c:pt>
                  <c:pt idx="6">
                    <c:v>VŠ</c:v>
                  </c:pt>
                </c:lvl>
              </c:multiLvlStrCache>
            </c:multiLvlStrRef>
          </c:cat>
          <c:val>
            <c:numRef>
              <c:f>vzdělání!$D$24:$K$24</c:f>
              <c:numCache>
                <c:formatCode>General</c:formatCode>
                <c:ptCount val="8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6</c:v>
                </c:pt>
                <c:pt idx="5">
                  <c:v>1</c:v>
                </c:pt>
                <c:pt idx="6">
                  <c:v>5</c:v>
                </c:pt>
                <c:pt idx="7">
                  <c:v>0</c:v>
                </c:pt>
              </c:numCache>
            </c:numRef>
          </c:val>
        </c:ser>
        <c:ser>
          <c:idx val="1"/>
          <c:order val="1"/>
          <c:tx>
            <c:strRef>
              <c:f>vzdělání!$B$25:$C$25</c:f>
              <c:strCache>
                <c:ptCount val="1"/>
                <c:pt idx="0">
                  <c:v>2 Mohla by nějak ohrožovat město?</c:v>
                </c:pt>
              </c:strCache>
            </c:strRef>
          </c:tx>
          <c:cat>
            <c:multiLvlStrRef>
              <c:f>vzdělání!$D$22:$K$23</c:f>
              <c:multiLvlStrCache>
                <c:ptCount val="8"/>
                <c:lvl>
                  <c:pt idx="0">
                    <c:v>ANO</c:v>
                  </c:pt>
                  <c:pt idx="1">
                    <c:v>NE</c:v>
                  </c:pt>
                  <c:pt idx="2">
                    <c:v>ANO</c:v>
                  </c:pt>
                  <c:pt idx="3">
                    <c:v>NE</c:v>
                  </c:pt>
                  <c:pt idx="4">
                    <c:v>ANO</c:v>
                  </c:pt>
                  <c:pt idx="5">
                    <c:v>NE</c:v>
                  </c:pt>
                  <c:pt idx="6">
                    <c:v>ANO</c:v>
                  </c:pt>
                  <c:pt idx="7">
                    <c:v>NE</c:v>
                  </c:pt>
                </c:lvl>
                <c:lvl>
                  <c:pt idx="0">
                    <c:v>Z</c:v>
                  </c:pt>
                  <c:pt idx="2">
                    <c:v>VYUČ</c:v>
                  </c:pt>
                  <c:pt idx="4">
                    <c:v>SŠ</c:v>
                  </c:pt>
                  <c:pt idx="6">
                    <c:v>VŠ</c:v>
                  </c:pt>
                </c:lvl>
              </c:multiLvlStrCache>
            </c:multiLvlStrRef>
          </c:cat>
          <c:val>
            <c:numRef>
              <c:f>vzdělání!$D$25:$K$25</c:f>
              <c:numCache>
                <c:formatCode>General</c:formatCode>
                <c:ptCount val="8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6</c:v>
                </c:pt>
                <c:pt idx="6">
                  <c:v>1</c:v>
                </c:pt>
                <c:pt idx="7">
                  <c:v>4</c:v>
                </c:pt>
              </c:numCache>
            </c:numRef>
          </c:val>
        </c:ser>
        <c:ser>
          <c:idx val="2"/>
          <c:order val="2"/>
          <c:tx>
            <c:strRef>
              <c:f>vzdělání!$B$26:$C$26</c:f>
              <c:strCache>
                <c:ptCount val="1"/>
                <c:pt idx="0">
                  <c:v>3 Víte, jaký je rozdíl mezi VV a věznicí?</c:v>
                </c:pt>
              </c:strCache>
            </c:strRef>
          </c:tx>
          <c:cat>
            <c:multiLvlStrRef>
              <c:f>vzdělání!$D$22:$K$23</c:f>
              <c:multiLvlStrCache>
                <c:ptCount val="8"/>
                <c:lvl>
                  <c:pt idx="0">
                    <c:v>ANO</c:v>
                  </c:pt>
                  <c:pt idx="1">
                    <c:v>NE</c:v>
                  </c:pt>
                  <c:pt idx="2">
                    <c:v>ANO</c:v>
                  </c:pt>
                  <c:pt idx="3">
                    <c:v>NE</c:v>
                  </c:pt>
                  <c:pt idx="4">
                    <c:v>ANO</c:v>
                  </c:pt>
                  <c:pt idx="5">
                    <c:v>NE</c:v>
                  </c:pt>
                  <c:pt idx="6">
                    <c:v>ANO</c:v>
                  </c:pt>
                  <c:pt idx="7">
                    <c:v>NE</c:v>
                  </c:pt>
                </c:lvl>
                <c:lvl>
                  <c:pt idx="0">
                    <c:v>Z</c:v>
                  </c:pt>
                  <c:pt idx="2">
                    <c:v>VYUČ</c:v>
                  </c:pt>
                  <c:pt idx="4">
                    <c:v>SŠ</c:v>
                  </c:pt>
                  <c:pt idx="6">
                    <c:v>VŠ</c:v>
                  </c:pt>
                </c:lvl>
              </c:multiLvlStrCache>
            </c:multiLvlStrRef>
          </c:cat>
          <c:val>
            <c:numRef>
              <c:f>vzdělání!$D$26:$K$26</c:f>
              <c:numCache>
                <c:formatCode>General</c:formatCode>
                <c:ptCount val="8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7</c:v>
                </c:pt>
                <c:pt idx="5">
                  <c:v>0</c:v>
                </c:pt>
                <c:pt idx="6">
                  <c:v>2</c:v>
                </c:pt>
                <c:pt idx="7">
                  <c:v>3</c:v>
                </c:pt>
              </c:numCache>
            </c:numRef>
          </c:val>
        </c:ser>
        <c:ser>
          <c:idx val="3"/>
          <c:order val="3"/>
          <c:tx>
            <c:strRef>
              <c:f>vzdělání!$B$27:$C$27</c:f>
              <c:strCache>
                <c:ptCount val="1"/>
                <c:pt idx="0">
                  <c:v>4 Máte představu, kolik vězňů je zde ve věznici?</c:v>
                </c:pt>
              </c:strCache>
            </c:strRef>
          </c:tx>
          <c:cat>
            <c:multiLvlStrRef>
              <c:f>vzdělání!$D$22:$K$23</c:f>
              <c:multiLvlStrCache>
                <c:ptCount val="8"/>
                <c:lvl>
                  <c:pt idx="0">
                    <c:v>ANO</c:v>
                  </c:pt>
                  <c:pt idx="1">
                    <c:v>NE</c:v>
                  </c:pt>
                  <c:pt idx="2">
                    <c:v>ANO</c:v>
                  </c:pt>
                  <c:pt idx="3">
                    <c:v>NE</c:v>
                  </c:pt>
                  <c:pt idx="4">
                    <c:v>ANO</c:v>
                  </c:pt>
                  <c:pt idx="5">
                    <c:v>NE</c:v>
                  </c:pt>
                  <c:pt idx="6">
                    <c:v>ANO</c:v>
                  </c:pt>
                  <c:pt idx="7">
                    <c:v>NE</c:v>
                  </c:pt>
                </c:lvl>
                <c:lvl>
                  <c:pt idx="0">
                    <c:v>Z</c:v>
                  </c:pt>
                  <c:pt idx="2">
                    <c:v>VYUČ</c:v>
                  </c:pt>
                  <c:pt idx="4">
                    <c:v>SŠ</c:v>
                  </c:pt>
                  <c:pt idx="6">
                    <c:v>VŠ</c:v>
                  </c:pt>
                </c:lvl>
              </c:multiLvlStrCache>
            </c:multiLvlStrRef>
          </c:cat>
          <c:val>
            <c:numRef>
              <c:f>vzdělání!$D$27:$K$27</c:f>
              <c:numCache>
                <c:formatCode>General</c:formatCode>
                <c:ptCount val="8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7</c:v>
                </c:pt>
                <c:pt idx="6">
                  <c:v>0</c:v>
                </c:pt>
                <c:pt idx="7">
                  <c:v>5</c:v>
                </c:pt>
              </c:numCache>
            </c:numRef>
          </c:val>
        </c:ser>
        <c:ser>
          <c:idx val="4"/>
          <c:order val="4"/>
          <c:tx>
            <c:strRef>
              <c:f>vzdělání!$B$28:$C$28</c:f>
              <c:strCache>
                <c:ptCount val="1"/>
                <c:pt idx="0">
                  <c:v>5 Víte, jaké jsou důvody vazby?</c:v>
                </c:pt>
              </c:strCache>
            </c:strRef>
          </c:tx>
          <c:cat>
            <c:multiLvlStrRef>
              <c:f>vzdělání!$D$22:$K$23</c:f>
              <c:multiLvlStrCache>
                <c:ptCount val="8"/>
                <c:lvl>
                  <c:pt idx="0">
                    <c:v>ANO</c:v>
                  </c:pt>
                  <c:pt idx="1">
                    <c:v>NE</c:v>
                  </c:pt>
                  <c:pt idx="2">
                    <c:v>ANO</c:v>
                  </c:pt>
                  <c:pt idx="3">
                    <c:v>NE</c:v>
                  </c:pt>
                  <c:pt idx="4">
                    <c:v>ANO</c:v>
                  </c:pt>
                  <c:pt idx="5">
                    <c:v>NE</c:v>
                  </c:pt>
                  <c:pt idx="6">
                    <c:v>ANO</c:v>
                  </c:pt>
                  <c:pt idx="7">
                    <c:v>NE</c:v>
                  </c:pt>
                </c:lvl>
                <c:lvl>
                  <c:pt idx="0">
                    <c:v>Z</c:v>
                  </c:pt>
                  <c:pt idx="2">
                    <c:v>VYUČ</c:v>
                  </c:pt>
                  <c:pt idx="4">
                    <c:v>SŠ</c:v>
                  </c:pt>
                  <c:pt idx="6">
                    <c:v>VŠ</c:v>
                  </c:pt>
                </c:lvl>
              </c:multiLvlStrCache>
            </c:multiLvlStrRef>
          </c:cat>
          <c:val>
            <c:numRef>
              <c:f>vzdělání!$D$28:$K$28</c:f>
              <c:numCache>
                <c:formatCode>General</c:formatCode>
                <c:ptCount val="8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3</c:v>
                </c:pt>
                <c:pt idx="5">
                  <c:v>4</c:v>
                </c:pt>
                <c:pt idx="6">
                  <c:v>2</c:v>
                </c:pt>
                <c:pt idx="7">
                  <c:v>3</c:v>
                </c:pt>
              </c:numCache>
            </c:numRef>
          </c:val>
        </c:ser>
        <c:ser>
          <c:idx val="5"/>
          <c:order val="5"/>
          <c:tx>
            <c:strRef>
              <c:f>vzdělání!$B$29:$C$29</c:f>
              <c:strCache>
                <c:ptCount val="1"/>
                <c:pt idx="0">
                  <c:v>6 Sledujete zprávy z libercké věznice? (web, tv,…)</c:v>
                </c:pt>
              </c:strCache>
            </c:strRef>
          </c:tx>
          <c:cat>
            <c:multiLvlStrRef>
              <c:f>vzdělání!$D$22:$K$23</c:f>
              <c:multiLvlStrCache>
                <c:ptCount val="8"/>
                <c:lvl>
                  <c:pt idx="0">
                    <c:v>ANO</c:v>
                  </c:pt>
                  <c:pt idx="1">
                    <c:v>NE</c:v>
                  </c:pt>
                  <c:pt idx="2">
                    <c:v>ANO</c:v>
                  </c:pt>
                  <c:pt idx="3">
                    <c:v>NE</c:v>
                  </c:pt>
                  <c:pt idx="4">
                    <c:v>ANO</c:v>
                  </c:pt>
                  <c:pt idx="5">
                    <c:v>NE</c:v>
                  </c:pt>
                  <c:pt idx="6">
                    <c:v>ANO</c:v>
                  </c:pt>
                  <c:pt idx="7">
                    <c:v>NE</c:v>
                  </c:pt>
                </c:lvl>
                <c:lvl>
                  <c:pt idx="0">
                    <c:v>Z</c:v>
                  </c:pt>
                  <c:pt idx="2">
                    <c:v>VYUČ</c:v>
                  </c:pt>
                  <c:pt idx="4">
                    <c:v>SŠ</c:v>
                  </c:pt>
                  <c:pt idx="6">
                    <c:v>VŠ</c:v>
                  </c:pt>
                </c:lvl>
              </c:multiLvlStrCache>
            </c:multiLvlStrRef>
          </c:cat>
          <c:val>
            <c:numRef>
              <c:f>vzdělání!$D$29:$K$29</c:f>
              <c:numCache>
                <c:formatCode>General</c:formatCode>
                <c:ptCount val="8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7</c:v>
                </c:pt>
                <c:pt idx="6">
                  <c:v>0</c:v>
                </c:pt>
                <c:pt idx="7">
                  <c:v>5</c:v>
                </c:pt>
              </c:numCache>
            </c:numRef>
          </c:val>
        </c:ser>
        <c:axId val="157535232"/>
        <c:axId val="157545216"/>
      </c:barChart>
      <c:catAx>
        <c:axId val="157535232"/>
        <c:scaling>
          <c:orientation val="minMax"/>
        </c:scaling>
        <c:axPos val="b"/>
        <c:tickLblPos val="nextTo"/>
        <c:crossAx val="157545216"/>
        <c:crosses val="autoZero"/>
        <c:auto val="1"/>
        <c:lblAlgn val="ctr"/>
        <c:lblOffset val="100"/>
      </c:catAx>
      <c:valAx>
        <c:axId val="157545216"/>
        <c:scaling>
          <c:orientation val="minMax"/>
        </c:scaling>
        <c:axPos val="l"/>
        <c:majorGridlines/>
        <c:numFmt formatCode="General" sourceLinked="1"/>
        <c:tickLblPos val="nextTo"/>
        <c:crossAx val="157535232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8740157499999996" l="0.70000000000000007" r="0.70000000000000007" t="0.78740157499999996" header="0.30000000000000004" footer="0.30000000000000004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chart>
    <c:plotArea>
      <c:layout/>
      <c:barChart>
        <c:barDir val="col"/>
        <c:grouping val="clustered"/>
        <c:ser>
          <c:idx val="0"/>
          <c:order val="0"/>
          <c:tx>
            <c:strRef>
              <c:f>'1'!$C$33</c:f>
              <c:strCache>
                <c:ptCount val="1"/>
                <c:pt idx="0">
                  <c:v>muži</c:v>
                </c:pt>
              </c:strCache>
            </c:strRef>
          </c:tx>
          <c:cat>
            <c:strRef>
              <c:f>'1'!$D$32:$E$32</c:f>
              <c:strCache>
                <c:ptCount val="2"/>
                <c:pt idx="0">
                  <c:v>ANO</c:v>
                </c:pt>
                <c:pt idx="1">
                  <c:v>NE</c:v>
                </c:pt>
              </c:strCache>
            </c:strRef>
          </c:cat>
          <c:val>
            <c:numRef>
              <c:f>'1'!$D$33:$E$33</c:f>
              <c:numCache>
                <c:formatCode>General</c:formatCode>
                <c:ptCount val="2"/>
                <c:pt idx="0">
                  <c:v>6</c:v>
                </c:pt>
                <c:pt idx="1">
                  <c:v>1</c:v>
                </c:pt>
              </c:numCache>
            </c:numRef>
          </c:val>
        </c:ser>
        <c:ser>
          <c:idx val="1"/>
          <c:order val="1"/>
          <c:tx>
            <c:strRef>
              <c:f>'1'!$C$34</c:f>
              <c:strCache>
                <c:ptCount val="1"/>
                <c:pt idx="0">
                  <c:v>ženy</c:v>
                </c:pt>
              </c:strCache>
            </c:strRef>
          </c:tx>
          <c:cat>
            <c:strRef>
              <c:f>'1'!$D$32:$E$32</c:f>
              <c:strCache>
                <c:ptCount val="2"/>
                <c:pt idx="0">
                  <c:v>ANO</c:v>
                </c:pt>
                <c:pt idx="1">
                  <c:v>NE</c:v>
                </c:pt>
              </c:strCache>
            </c:strRef>
          </c:cat>
          <c:val>
            <c:numRef>
              <c:f>'1'!$D$34:$E$34</c:f>
              <c:numCache>
                <c:formatCode>General</c:formatCode>
                <c:ptCount val="2"/>
                <c:pt idx="0">
                  <c:v>6</c:v>
                </c:pt>
                <c:pt idx="1">
                  <c:v>1</c:v>
                </c:pt>
              </c:numCache>
            </c:numRef>
          </c:val>
        </c:ser>
        <c:axId val="86251392"/>
        <c:axId val="86252928"/>
      </c:barChart>
      <c:catAx>
        <c:axId val="86251392"/>
        <c:scaling>
          <c:orientation val="minMax"/>
        </c:scaling>
        <c:axPos val="b"/>
        <c:tickLblPos val="nextTo"/>
        <c:crossAx val="86252928"/>
        <c:crosses val="autoZero"/>
        <c:auto val="1"/>
        <c:lblAlgn val="ctr"/>
        <c:lblOffset val="100"/>
      </c:catAx>
      <c:valAx>
        <c:axId val="86252928"/>
        <c:scaling>
          <c:orientation val="minMax"/>
        </c:scaling>
        <c:axPos val="l"/>
        <c:majorGridlines/>
        <c:numFmt formatCode="General" sourceLinked="1"/>
        <c:tickLblPos val="nextTo"/>
        <c:crossAx val="86251392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8740157499999996" l="0.7" r="0.7" t="0.78740157499999996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chart>
    <c:plotArea>
      <c:layout/>
      <c:barChart>
        <c:barDir val="col"/>
        <c:grouping val="clustered"/>
        <c:ser>
          <c:idx val="2"/>
          <c:order val="0"/>
          <c:tx>
            <c:strRef>
              <c:f>'1'!$C$35</c:f>
              <c:strCache>
                <c:ptCount val="1"/>
                <c:pt idx="0">
                  <c:v>15-19</c:v>
                </c:pt>
              </c:strCache>
            </c:strRef>
          </c:tx>
          <c:cat>
            <c:strRef>
              <c:f>'1'!$D$32:$E$32</c:f>
              <c:strCache>
                <c:ptCount val="2"/>
                <c:pt idx="0">
                  <c:v>ANO</c:v>
                </c:pt>
                <c:pt idx="1">
                  <c:v>NE</c:v>
                </c:pt>
              </c:strCache>
            </c:strRef>
          </c:cat>
          <c:val>
            <c:numRef>
              <c:f>'1'!$D$35:$E$35</c:f>
              <c:numCache>
                <c:formatCode>General</c:formatCode>
                <c:ptCount val="2"/>
                <c:pt idx="0">
                  <c:v>0</c:v>
                </c:pt>
                <c:pt idx="1">
                  <c:v>2</c:v>
                </c:pt>
              </c:numCache>
            </c:numRef>
          </c:val>
        </c:ser>
        <c:ser>
          <c:idx val="3"/>
          <c:order val="1"/>
          <c:tx>
            <c:strRef>
              <c:f>'1'!$C$36</c:f>
              <c:strCache>
                <c:ptCount val="1"/>
                <c:pt idx="0">
                  <c:v>20-29</c:v>
                </c:pt>
              </c:strCache>
            </c:strRef>
          </c:tx>
          <c:cat>
            <c:strRef>
              <c:f>'1'!$D$32:$E$32</c:f>
              <c:strCache>
                <c:ptCount val="2"/>
                <c:pt idx="0">
                  <c:v>ANO</c:v>
                </c:pt>
                <c:pt idx="1">
                  <c:v>NE</c:v>
                </c:pt>
              </c:strCache>
            </c:strRef>
          </c:cat>
          <c:val>
            <c:numRef>
              <c:f>'1'!$D$36:$E$36</c:f>
              <c:numCache>
                <c:formatCode>General</c:formatCode>
                <c:ptCount val="2"/>
                <c:pt idx="0">
                  <c:v>3</c:v>
                </c:pt>
                <c:pt idx="1">
                  <c:v>0</c:v>
                </c:pt>
              </c:numCache>
            </c:numRef>
          </c:val>
        </c:ser>
        <c:ser>
          <c:idx val="4"/>
          <c:order val="2"/>
          <c:tx>
            <c:strRef>
              <c:f>'1'!$C$37</c:f>
              <c:strCache>
                <c:ptCount val="1"/>
                <c:pt idx="0">
                  <c:v>30-39</c:v>
                </c:pt>
              </c:strCache>
            </c:strRef>
          </c:tx>
          <c:cat>
            <c:strRef>
              <c:f>'1'!$D$32:$E$32</c:f>
              <c:strCache>
                <c:ptCount val="2"/>
                <c:pt idx="0">
                  <c:v>ANO</c:v>
                </c:pt>
                <c:pt idx="1">
                  <c:v>NE</c:v>
                </c:pt>
              </c:strCache>
            </c:strRef>
          </c:cat>
          <c:val>
            <c:numRef>
              <c:f>'1'!$D$37:$E$37</c:f>
              <c:numCache>
                <c:formatCode>General</c:formatCode>
                <c:ptCount val="2"/>
                <c:pt idx="0">
                  <c:v>4</c:v>
                </c:pt>
                <c:pt idx="1">
                  <c:v>0</c:v>
                </c:pt>
              </c:numCache>
            </c:numRef>
          </c:val>
        </c:ser>
        <c:ser>
          <c:idx val="5"/>
          <c:order val="3"/>
          <c:tx>
            <c:strRef>
              <c:f>'1'!$C$38</c:f>
              <c:strCache>
                <c:ptCount val="1"/>
                <c:pt idx="0">
                  <c:v>40-49</c:v>
                </c:pt>
              </c:strCache>
            </c:strRef>
          </c:tx>
          <c:cat>
            <c:strRef>
              <c:f>'1'!$D$32:$E$32</c:f>
              <c:strCache>
                <c:ptCount val="2"/>
                <c:pt idx="0">
                  <c:v>ANO</c:v>
                </c:pt>
                <c:pt idx="1">
                  <c:v>NE</c:v>
                </c:pt>
              </c:strCache>
            </c:strRef>
          </c:cat>
          <c:val>
            <c:numRef>
              <c:f>'1'!$D$38:$E$38</c:f>
              <c:numCache>
                <c:formatCode>General</c:formatCode>
                <c:ptCount val="2"/>
                <c:pt idx="0">
                  <c:v>2</c:v>
                </c:pt>
                <c:pt idx="1">
                  <c:v>0</c:v>
                </c:pt>
              </c:numCache>
            </c:numRef>
          </c:val>
        </c:ser>
        <c:ser>
          <c:idx val="6"/>
          <c:order val="4"/>
          <c:tx>
            <c:strRef>
              <c:f>'1'!$C$39</c:f>
              <c:strCache>
                <c:ptCount val="1"/>
                <c:pt idx="0">
                  <c:v>50-59</c:v>
                </c:pt>
              </c:strCache>
            </c:strRef>
          </c:tx>
          <c:cat>
            <c:strRef>
              <c:f>'1'!$D$32:$E$32</c:f>
              <c:strCache>
                <c:ptCount val="2"/>
                <c:pt idx="0">
                  <c:v>ANO</c:v>
                </c:pt>
                <c:pt idx="1">
                  <c:v>NE</c:v>
                </c:pt>
              </c:strCache>
            </c:strRef>
          </c:cat>
          <c:val>
            <c:numRef>
              <c:f>'1'!$D$39:$E$39</c:f>
              <c:numCache>
                <c:formatCode>General</c:formatCode>
                <c:ptCount val="2"/>
                <c:pt idx="0">
                  <c:v>2</c:v>
                </c:pt>
                <c:pt idx="1">
                  <c:v>0</c:v>
                </c:pt>
              </c:numCache>
            </c:numRef>
          </c:val>
        </c:ser>
        <c:ser>
          <c:idx val="7"/>
          <c:order val="5"/>
          <c:tx>
            <c:strRef>
              <c:f>'1'!$C$40</c:f>
              <c:strCache>
                <c:ptCount val="1"/>
                <c:pt idx="0">
                  <c:v>60-69</c:v>
                </c:pt>
              </c:strCache>
            </c:strRef>
          </c:tx>
          <c:cat>
            <c:strRef>
              <c:f>'1'!$D$32:$E$32</c:f>
              <c:strCache>
                <c:ptCount val="2"/>
                <c:pt idx="0">
                  <c:v>ANO</c:v>
                </c:pt>
                <c:pt idx="1">
                  <c:v>NE</c:v>
                </c:pt>
              </c:strCache>
            </c:strRef>
          </c:cat>
          <c:val>
            <c:numRef>
              <c:f>'1'!$D$40:$E$40</c:f>
              <c:numCache>
                <c:formatCode>General</c:formatCode>
                <c:ptCount val="2"/>
                <c:pt idx="0">
                  <c:v>1</c:v>
                </c:pt>
                <c:pt idx="1">
                  <c:v>0</c:v>
                </c:pt>
              </c:numCache>
            </c:numRef>
          </c:val>
        </c:ser>
        <c:axId val="88496384"/>
        <c:axId val="88501248"/>
      </c:barChart>
      <c:catAx>
        <c:axId val="88496384"/>
        <c:scaling>
          <c:orientation val="minMax"/>
        </c:scaling>
        <c:axPos val="b"/>
        <c:tickLblPos val="nextTo"/>
        <c:crossAx val="88501248"/>
        <c:crosses val="autoZero"/>
        <c:auto val="1"/>
        <c:lblAlgn val="ctr"/>
        <c:lblOffset val="100"/>
      </c:catAx>
      <c:valAx>
        <c:axId val="88501248"/>
        <c:scaling>
          <c:orientation val="minMax"/>
        </c:scaling>
        <c:axPos val="l"/>
        <c:majorGridlines/>
        <c:numFmt formatCode="General" sourceLinked="1"/>
        <c:tickLblPos val="nextTo"/>
        <c:crossAx val="88496384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8740157499999996" l="0.7" r="0.7" t="0.78740157499999996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chart>
    <c:plotArea>
      <c:layout/>
      <c:barChart>
        <c:barDir val="col"/>
        <c:grouping val="clustered"/>
        <c:ser>
          <c:idx val="8"/>
          <c:order val="0"/>
          <c:tx>
            <c:strRef>
              <c:f>'1'!$C$41</c:f>
              <c:strCache>
                <c:ptCount val="1"/>
                <c:pt idx="0">
                  <c:v>základní</c:v>
                </c:pt>
              </c:strCache>
            </c:strRef>
          </c:tx>
          <c:cat>
            <c:strRef>
              <c:f>'1'!$D$32:$E$32</c:f>
              <c:strCache>
                <c:ptCount val="2"/>
                <c:pt idx="0">
                  <c:v>ANO</c:v>
                </c:pt>
                <c:pt idx="1">
                  <c:v>NE</c:v>
                </c:pt>
              </c:strCache>
            </c:strRef>
          </c:cat>
          <c:val>
            <c:numRef>
              <c:f>'1'!$D$41:$E$41</c:f>
              <c:numCache>
                <c:formatCode>General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val>
        </c:ser>
        <c:ser>
          <c:idx val="9"/>
          <c:order val="1"/>
          <c:tx>
            <c:strRef>
              <c:f>'1'!$C$42</c:f>
              <c:strCache>
                <c:ptCount val="1"/>
                <c:pt idx="0">
                  <c:v>vyučen</c:v>
                </c:pt>
              </c:strCache>
            </c:strRef>
          </c:tx>
          <c:cat>
            <c:strRef>
              <c:f>'1'!$D$32:$E$32</c:f>
              <c:strCache>
                <c:ptCount val="2"/>
                <c:pt idx="0">
                  <c:v>ANO</c:v>
                </c:pt>
                <c:pt idx="1">
                  <c:v>NE</c:v>
                </c:pt>
              </c:strCache>
            </c:strRef>
          </c:cat>
          <c:val>
            <c:numRef>
              <c:f>'1'!$D$42:$E$42</c:f>
              <c:numCache>
                <c:formatCode>General</c:formatCode>
                <c:ptCount val="2"/>
                <c:pt idx="0">
                  <c:v>1</c:v>
                </c:pt>
                <c:pt idx="1">
                  <c:v>0</c:v>
                </c:pt>
              </c:numCache>
            </c:numRef>
          </c:val>
        </c:ser>
        <c:ser>
          <c:idx val="10"/>
          <c:order val="2"/>
          <c:tx>
            <c:strRef>
              <c:f>'1'!$C$43</c:f>
              <c:strCache>
                <c:ptCount val="1"/>
                <c:pt idx="0">
                  <c:v>SŠ</c:v>
                </c:pt>
              </c:strCache>
            </c:strRef>
          </c:tx>
          <c:cat>
            <c:strRef>
              <c:f>'1'!$D$32:$E$32</c:f>
              <c:strCache>
                <c:ptCount val="2"/>
                <c:pt idx="0">
                  <c:v>ANO</c:v>
                </c:pt>
                <c:pt idx="1">
                  <c:v>NE</c:v>
                </c:pt>
              </c:strCache>
            </c:strRef>
          </c:cat>
          <c:val>
            <c:numRef>
              <c:f>'1'!$D$43:$E$43</c:f>
              <c:numCache>
                <c:formatCode>General</c:formatCode>
                <c:ptCount val="2"/>
                <c:pt idx="0">
                  <c:v>6</c:v>
                </c:pt>
                <c:pt idx="1">
                  <c:v>1</c:v>
                </c:pt>
              </c:numCache>
            </c:numRef>
          </c:val>
        </c:ser>
        <c:ser>
          <c:idx val="11"/>
          <c:order val="3"/>
          <c:tx>
            <c:strRef>
              <c:f>'1'!$C$44</c:f>
              <c:strCache>
                <c:ptCount val="1"/>
                <c:pt idx="0">
                  <c:v>VŠ</c:v>
                </c:pt>
              </c:strCache>
            </c:strRef>
          </c:tx>
          <c:cat>
            <c:strRef>
              <c:f>'1'!$D$32:$E$32</c:f>
              <c:strCache>
                <c:ptCount val="2"/>
                <c:pt idx="0">
                  <c:v>ANO</c:v>
                </c:pt>
                <c:pt idx="1">
                  <c:v>NE</c:v>
                </c:pt>
              </c:strCache>
            </c:strRef>
          </c:cat>
          <c:val>
            <c:numRef>
              <c:f>'1'!$D$44:$E$44</c:f>
              <c:numCache>
                <c:formatCode>General</c:formatCode>
                <c:ptCount val="2"/>
                <c:pt idx="0">
                  <c:v>5</c:v>
                </c:pt>
                <c:pt idx="1">
                  <c:v>0</c:v>
                </c:pt>
              </c:numCache>
            </c:numRef>
          </c:val>
        </c:ser>
        <c:axId val="85808640"/>
        <c:axId val="85810176"/>
      </c:barChart>
      <c:catAx>
        <c:axId val="85808640"/>
        <c:scaling>
          <c:orientation val="minMax"/>
        </c:scaling>
        <c:axPos val="b"/>
        <c:tickLblPos val="nextTo"/>
        <c:crossAx val="85810176"/>
        <c:crosses val="autoZero"/>
        <c:auto val="1"/>
        <c:lblAlgn val="ctr"/>
        <c:lblOffset val="100"/>
      </c:catAx>
      <c:valAx>
        <c:axId val="85810176"/>
        <c:scaling>
          <c:orientation val="minMax"/>
        </c:scaling>
        <c:axPos val="l"/>
        <c:majorGridlines/>
        <c:numFmt formatCode="General" sourceLinked="1"/>
        <c:tickLblPos val="nextTo"/>
        <c:crossAx val="85808640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8740157499999996" l="0.7" r="0.7" t="0.78740157499999996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chart>
    <c:title>
      <c:tx>
        <c:rich>
          <a:bodyPr/>
          <a:lstStyle/>
          <a:p>
            <a:pPr>
              <a:defRPr/>
            </a:pPr>
            <a:r>
              <a:rPr lang="cs-CZ"/>
              <a:t>Odpověď ANO podle věku v %</a:t>
            </a:r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strRef>
              <c:f>'1'!$D$66</c:f>
              <c:strCache>
                <c:ptCount val="1"/>
                <c:pt idx="0">
                  <c:v>ANO v %</c:v>
                </c:pt>
              </c:strCache>
            </c:strRef>
          </c:tx>
          <c:cat>
            <c:strRef>
              <c:f>'1'!$C$67:$C$72</c:f>
              <c:strCache>
                <c:ptCount val="6"/>
                <c:pt idx="0">
                  <c:v>15-19</c:v>
                </c:pt>
                <c:pt idx="1">
                  <c:v>20-29</c:v>
                </c:pt>
                <c:pt idx="2">
                  <c:v>30-39</c:v>
                </c:pt>
                <c:pt idx="3">
                  <c:v>40-49</c:v>
                </c:pt>
                <c:pt idx="4">
                  <c:v>50-59</c:v>
                </c:pt>
                <c:pt idx="5">
                  <c:v>60-69</c:v>
                </c:pt>
              </c:strCache>
            </c:strRef>
          </c:cat>
          <c:val>
            <c:numRef>
              <c:f>'1'!$D$67:$D$72</c:f>
              <c:numCache>
                <c:formatCode>General</c:formatCode>
                <c:ptCount val="6"/>
                <c:pt idx="0">
                  <c:v>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</c:numCache>
            </c:numRef>
          </c:val>
        </c:ser>
        <c:axId val="45569536"/>
        <c:axId val="45571072"/>
      </c:barChart>
      <c:catAx>
        <c:axId val="45569536"/>
        <c:scaling>
          <c:orientation val="minMax"/>
        </c:scaling>
        <c:axPos val="b"/>
        <c:tickLblPos val="nextTo"/>
        <c:crossAx val="45571072"/>
        <c:crosses val="autoZero"/>
        <c:auto val="1"/>
        <c:lblAlgn val="ctr"/>
        <c:lblOffset val="100"/>
      </c:catAx>
      <c:valAx>
        <c:axId val="45571072"/>
        <c:scaling>
          <c:orientation val="minMax"/>
        </c:scaling>
        <c:axPos val="l"/>
        <c:majorGridlines/>
        <c:numFmt formatCode="General" sourceLinked="1"/>
        <c:tickLblPos val="nextTo"/>
        <c:crossAx val="45569536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style val="3"/>
  <c:chart>
    <c:title>
      <c:layout/>
    </c:title>
    <c:plotArea>
      <c:layout>
        <c:manualLayout>
          <c:layoutTarget val="inner"/>
          <c:xMode val="edge"/>
          <c:yMode val="edge"/>
          <c:x val="7.7349518810148746E-2"/>
          <c:y val="0.2040627734033246"/>
          <c:w val="0.9115393700787402"/>
          <c:h val="0.60332932341790613"/>
        </c:manualLayout>
      </c:layout>
      <c:barChart>
        <c:barDir val="col"/>
        <c:grouping val="clustered"/>
        <c:ser>
          <c:idx val="1"/>
          <c:order val="0"/>
          <c:tx>
            <c:strRef>
              <c:f>gender!$C$25</c:f>
              <c:strCache>
                <c:ptCount val="1"/>
                <c:pt idx="0">
                  <c:v>Mohla by nějak ohrožovat město?</c:v>
                </c:pt>
              </c:strCache>
            </c:strRef>
          </c:tx>
          <c:spPr>
            <a:solidFill>
              <a:schemeClr val="accent1"/>
            </a:solidFill>
          </c:spPr>
          <c:cat>
            <c:multiLvlStrRef>
              <c:f>gender!$D$22:$G$23</c:f>
              <c:multiLvlStrCache>
                <c:ptCount val="4"/>
                <c:lvl>
                  <c:pt idx="0">
                    <c:v>ANO</c:v>
                  </c:pt>
                  <c:pt idx="1">
                    <c:v>NE</c:v>
                  </c:pt>
                  <c:pt idx="2">
                    <c:v>ANO</c:v>
                  </c:pt>
                  <c:pt idx="3">
                    <c:v>NE</c:v>
                  </c:pt>
                </c:lvl>
                <c:lvl>
                  <c:pt idx="0">
                    <c:v>MUŽI</c:v>
                  </c:pt>
                  <c:pt idx="2">
                    <c:v>ŽENY</c:v>
                  </c:pt>
                </c:lvl>
              </c:multiLvlStrCache>
            </c:multiLvlStrRef>
          </c:cat>
          <c:val>
            <c:numRef>
              <c:f>gender!$D$25:$G$25</c:f>
              <c:numCache>
                <c:formatCode>General</c:formatCode>
                <c:ptCount val="4"/>
                <c:pt idx="0">
                  <c:v>2</c:v>
                </c:pt>
                <c:pt idx="1">
                  <c:v>5</c:v>
                </c:pt>
                <c:pt idx="2">
                  <c:v>0</c:v>
                </c:pt>
                <c:pt idx="3">
                  <c:v>7</c:v>
                </c:pt>
              </c:numCache>
            </c:numRef>
          </c:val>
        </c:ser>
        <c:axId val="156780032"/>
        <c:axId val="156781568"/>
      </c:barChart>
      <c:catAx>
        <c:axId val="156780032"/>
        <c:scaling>
          <c:orientation val="minMax"/>
        </c:scaling>
        <c:axPos val="b"/>
        <c:tickLblPos val="nextTo"/>
        <c:crossAx val="156781568"/>
        <c:crosses val="autoZero"/>
        <c:auto val="1"/>
        <c:lblAlgn val="ctr"/>
        <c:lblOffset val="100"/>
      </c:catAx>
      <c:valAx>
        <c:axId val="156781568"/>
        <c:scaling>
          <c:orientation val="minMax"/>
        </c:scaling>
        <c:axPos val="l"/>
        <c:majorGridlines/>
        <c:numFmt formatCode="General" sourceLinked="1"/>
        <c:tickLblPos val="nextTo"/>
        <c:crossAx val="156780032"/>
        <c:crosses val="autoZero"/>
        <c:crossBetween val="between"/>
      </c:valAx>
    </c:plotArea>
    <c:plotVisOnly val="1"/>
  </c:chart>
  <c:printSettings>
    <c:headerFooter/>
    <c:pageMargins b="0.78740157499999996" l="0.70000000000000007" r="0.70000000000000007" t="0.78740157499999996" header="0.30000000000000004" footer="0.30000000000000004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chart>
    <c:title>
      <c:tx>
        <c:rich>
          <a:bodyPr/>
          <a:lstStyle/>
          <a:p>
            <a:pPr>
              <a:defRPr/>
            </a:pPr>
            <a:r>
              <a:rPr lang="cs-CZ" sz="1800" b="1" i="0" u="none" strike="noStrike" baseline="0"/>
              <a:t>Odpověď ANO podle vzdělání </a:t>
            </a:r>
            <a:r>
              <a:rPr lang="cs-CZ"/>
              <a:t> v %</a:t>
            </a:r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strRef>
              <c:f>'1'!$D$75</c:f>
              <c:strCache>
                <c:ptCount val="1"/>
                <c:pt idx="0">
                  <c:v>ANO v %</c:v>
                </c:pt>
              </c:strCache>
            </c:strRef>
          </c:tx>
          <c:cat>
            <c:strRef>
              <c:f>'1'!$C$76:$C$79</c:f>
              <c:strCache>
                <c:ptCount val="4"/>
                <c:pt idx="0">
                  <c:v>základní</c:v>
                </c:pt>
                <c:pt idx="1">
                  <c:v>vyučen</c:v>
                </c:pt>
                <c:pt idx="2">
                  <c:v>SŠ</c:v>
                </c:pt>
                <c:pt idx="3">
                  <c:v>VŠ</c:v>
                </c:pt>
              </c:strCache>
            </c:strRef>
          </c:cat>
          <c:val>
            <c:numRef>
              <c:f>'1'!$D$76:$D$79</c:f>
              <c:numCache>
                <c:formatCode>0</c:formatCode>
                <c:ptCount val="4"/>
                <c:pt idx="0">
                  <c:v>0</c:v>
                </c:pt>
                <c:pt idx="1">
                  <c:v>100</c:v>
                </c:pt>
                <c:pt idx="2">
                  <c:v>85.714285714285708</c:v>
                </c:pt>
                <c:pt idx="3">
                  <c:v>100</c:v>
                </c:pt>
              </c:numCache>
            </c:numRef>
          </c:val>
        </c:ser>
        <c:axId val="90084096"/>
        <c:axId val="90521600"/>
      </c:barChart>
      <c:catAx>
        <c:axId val="90084096"/>
        <c:scaling>
          <c:orientation val="minMax"/>
        </c:scaling>
        <c:axPos val="b"/>
        <c:tickLblPos val="nextTo"/>
        <c:crossAx val="90521600"/>
        <c:crosses val="autoZero"/>
        <c:auto val="1"/>
        <c:lblAlgn val="ctr"/>
        <c:lblOffset val="100"/>
      </c:catAx>
      <c:valAx>
        <c:axId val="90521600"/>
        <c:scaling>
          <c:orientation val="minMax"/>
        </c:scaling>
        <c:axPos val="l"/>
        <c:majorGridlines/>
        <c:numFmt formatCode="0" sourceLinked="1"/>
        <c:tickLblPos val="nextTo"/>
        <c:crossAx val="90084096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8740157499999996" l="0.7" r="0.7" t="0.78740157499999996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chart>
    <c:plotArea>
      <c:layout/>
      <c:barChart>
        <c:barDir val="col"/>
        <c:grouping val="clustered"/>
        <c:ser>
          <c:idx val="0"/>
          <c:order val="0"/>
          <c:tx>
            <c:strRef>
              <c:f>'2'!$C$33</c:f>
              <c:strCache>
                <c:ptCount val="1"/>
                <c:pt idx="0">
                  <c:v>muži</c:v>
                </c:pt>
              </c:strCache>
            </c:strRef>
          </c:tx>
          <c:cat>
            <c:strRef>
              <c:f>'2'!$D$32:$E$32</c:f>
              <c:strCache>
                <c:ptCount val="2"/>
                <c:pt idx="0">
                  <c:v>ANO</c:v>
                </c:pt>
                <c:pt idx="1">
                  <c:v>NE</c:v>
                </c:pt>
              </c:strCache>
            </c:strRef>
          </c:cat>
          <c:val>
            <c:numRef>
              <c:f>'2'!$D$33:$E$33</c:f>
              <c:numCache>
                <c:formatCode>General</c:formatCode>
                <c:ptCount val="2"/>
                <c:pt idx="0">
                  <c:v>2</c:v>
                </c:pt>
                <c:pt idx="1">
                  <c:v>5</c:v>
                </c:pt>
              </c:numCache>
            </c:numRef>
          </c:val>
        </c:ser>
        <c:ser>
          <c:idx val="1"/>
          <c:order val="1"/>
          <c:tx>
            <c:strRef>
              <c:f>'2'!$C$34</c:f>
              <c:strCache>
                <c:ptCount val="1"/>
                <c:pt idx="0">
                  <c:v>ženy</c:v>
                </c:pt>
              </c:strCache>
            </c:strRef>
          </c:tx>
          <c:cat>
            <c:strRef>
              <c:f>'2'!$D$32:$E$32</c:f>
              <c:strCache>
                <c:ptCount val="2"/>
                <c:pt idx="0">
                  <c:v>ANO</c:v>
                </c:pt>
                <c:pt idx="1">
                  <c:v>NE</c:v>
                </c:pt>
              </c:strCache>
            </c:strRef>
          </c:cat>
          <c:val>
            <c:numRef>
              <c:f>'2'!$D$34:$E$34</c:f>
              <c:numCache>
                <c:formatCode>General</c:formatCode>
                <c:ptCount val="2"/>
                <c:pt idx="0">
                  <c:v>0</c:v>
                </c:pt>
                <c:pt idx="1">
                  <c:v>7</c:v>
                </c:pt>
              </c:numCache>
            </c:numRef>
          </c:val>
        </c:ser>
        <c:axId val="110869888"/>
        <c:axId val="110879872"/>
      </c:barChart>
      <c:catAx>
        <c:axId val="110869888"/>
        <c:scaling>
          <c:orientation val="minMax"/>
        </c:scaling>
        <c:axPos val="b"/>
        <c:tickLblPos val="nextTo"/>
        <c:crossAx val="110879872"/>
        <c:crosses val="autoZero"/>
        <c:auto val="1"/>
        <c:lblAlgn val="ctr"/>
        <c:lblOffset val="100"/>
      </c:catAx>
      <c:valAx>
        <c:axId val="110879872"/>
        <c:scaling>
          <c:orientation val="minMax"/>
        </c:scaling>
        <c:axPos val="l"/>
        <c:majorGridlines/>
        <c:numFmt formatCode="General" sourceLinked="1"/>
        <c:tickLblPos val="nextTo"/>
        <c:crossAx val="110869888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8740157499999996" l="0.70000000000000018" r="0.70000000000000018" t="0.78740157499999996" header="0.3000000000000001" footer="0.3000000000000001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chart>
    <c:plotArea>
      <c:layout/>
      <c:barChart>
        <c:barDir val="col"/>
        <c:grouping val="clustered"/>
        <c:ser>
          <c:idx val="2"/>
          <c:order val="0"/>
          <c:tx>
            <c:strRef>
              <c:f>'2'!$C$35</c:f>
              <c:strCache>
                <c:ptCount val="1"/>
                <c:pt idx="0">
                  <c:v>15-19</c:v>
                </c:pt>
              </c:strCache>
            </c:strRef>
          </c:tx>
          <c:cat>
            <c:strRef>
              <c:f>'2'!$D$32:$E$32</c:f>
              <c:strCache>
                <c:ptCount val="2"/>
                <c:pt idx="0">
                  <c:v>ANO</c:v>
                </c:pt>
                <c:pt idx="1">
                  <c:v>NE</c:v>
                </c:pt>
              </c:strCache>
            </c:strRef>
          </c:cat>
          <c:val>
            <c:numRef>
              <c:f>'2'!$D$35:$E$35</c:f>
              <c:numCache>
                <c:formatCode>General</c:formatCode>
                <c:ptCount val="2"/>
                <c:pt idx="0">
                  <c:v>0</c:v>
                </c:pt>
                <c:pt idx="1">
                  <c:v>2</c:v>
                </c:pt>
              </c:numCache>
            </c:numRef>
          </c:val>
        </c:ser>
        <c:ser>
          <c:idx val="3"/>
          <c:order val="1"/>
          <c:tx>
            <c:strRef>
              <c:f>'2'!$C$36</c:f>
              <c:strCache>
                <c:ptCount val="1"/>
                <c:pt idx="0">
                  <c:v>20-29</c:v>
                </c:pt>
              </c:strCache>
            </c:strRef>
          </c:tx>
          <c:cat>
            <c:strRef>
              <c:f>'2'!$D$32:$E$32</c:f>
              <c:strCache>
                <c:ptCount val="2"/>
                <c:pt idx="0">
                  <c:v>ANO</c:v>
                </c:pt>
                <c:pt idx="1">
                  <c:v>NE</c:v>
                </c:pt>
              </c:strCache>
            </c:strRef>
          </c:cat>
          <c:val>
            <c:numRef>
              <c:f>'2'!$D$36:$E$36</c:f>
              <c:numCache>
                <c:formatCode>General</c:formatCode>
                <c:ptCount val="2"/>
                <c:pt idx="0">
                  <c:v>0</c:v>
                </c:pt>
                <c:pt idx="1">
                  <c:v>3</c:v>
                </c:pt>
              </c:numCache>
            </c:numRef>
          </c:val>
        </c:ser>
        <c:ser>
          <c:idx val="4"/>
          <c:order val="2"/>
          <c:tx>
            <c:strRef>
              <c:f>'2'!$C$37</c:f>
              <c:strCache>
                <c:ptCount val="1"/>
                <c:pt idx="0">
                  <c:v>30-39</c:v>
                </c:pt>
              </c:strCache>
            </c:strRef>
          </c:tx>
          <c:cat>
            <c:strRef>
              <c:f>'2'!$D$32:$E$32</c:f>
              <c:strCache>
                <c:ptCount val="2"/>
                <c:pt idx="0">
                  <c:v>ANO</c:v>
                </c:pt>
                <c:pt idx="1">
                  <c:v>NE</c:v>
                </c:pt>
              </c:strCache>
            </c:strRef>
          </c:cat>
          <c:val>
            <c:numRef>
              <c:f>'2'!$D$37:$E$37</c:f>
              <c:numCache>
                <c:formatCode>General</c:formatCode>
                <c:ptCount val="2"/>
                <c:pt idx="0">
                  <c:v>1</c:v>
                </c:pt>
                <c:pt idx="1">
                  <c:v>3</c:v>
                </c:pt>
              </c:numCache>
            </c:numRef>
          </c:val>
        </c:ser>
        <c:ser>
          <c:idx val="5"/>
          <c:order val="3"/>
          <c:tx>
            <c:strRef>
              <c:f>'2'!$C$38</c:f>
              <c:strCache>
                <c:ptCount val="1"/>
                <c:pt idx="0">
                  <c:v>40-49</c:v>
                </c:pt>
              </c:strCache>
            </c:strRef>
          </c:tx>
          <c:cat>
            <c:strRef>
              <c:f>'2'!$D$32:$E$32</c:f>
              <c:strCache>
                <c:ptCount val="2"/>
                <c:pt idx="0">
                  <c:v>ANO</c:v>
                </c:pt>
                <c:pt idx="1">
                  <c:v>NE</c:v>
                </c:pt>
              </c:strCache>
            </c:strRef>
          </c:cat>
          <c:val>
            <c:numRef>
              <c:f>'2'!$D$38:$E$38</c:f>
              <c:numCache>
                <c:formatCode>General</c:formatCode>
                <c:ptCount val="2"/>
                <c:pt idx="0">
                  <c:v>0</c:v>
                </c:pt>
                <c:pt idx="1">
                  <c:v>2</c:v>
                </c:pt>
              </c:numCache>
            </c:numRef>
          </c:val>
        </c:ser>
        <c:ser>
          <c:idx val="6"/>
          <c:order val="4"/>
          <c:tx>
            <c:strRef>
              <c:f>'2'!$C$39</c:f>
              <c:strCache>
                <c:ptCount val="1"/>
                <c:pt idx="0">
                  <c:v>50-59</c:v>
                </c:pt>
              </c:strCache>
            </c:strRef>
          </c:tx>
          <c:cat>
            <c:strRef>
              <c:f>'2'!$D$32:$E$32</c:f>
              <c:strCache>
                <c:ptCount val="2"/>
                <c:pt idx="0">
                  <c:v>ANO</c:v>
                </c:pt>
                <c:pt idx="1">
                  <c:v>NE</c:v>
                </c:pt>
              </c:strCache>
            </c:strRef>
          </c:cat>
          <c:val>
            <c:numRef>
              <c:f>'2'!$D$39:$E$39</c:f>
              <c:numCache>
                <c:formatCode>General</c:formatCode>
                <c:ptCount val="2"/>
                <c:pt idx="0">
                  <c:v>1</c:v>
                </c:pt>
                <c:pt idx="1">
                  <c:v>1</c:v>
                </c:pt>
              </c:numCache>
            </c:numRef>
          </c:val>
        </c:ser>
        <c:ser>
          <c:idx val="7"/>
          <c:order val="5"/>
          <c:tx>
            <c:strRef>
              <c:f>'2'!$C$40</c:f>
              <c:strCache>
                <c:ptCount val="1"/>
                <c:pt idx="0">
                  <c:v>60-69</c:v>
                </c:pt>
              </c:strCache>
            </c:strRef>
          </c:tx>
          <c:cat>
            <c:strRef>
              <c:f>'2'!$D$32:$E$32</c:f>
              <c:strCache>
                <c:ptCount val="2"/>
                <c:pt idx="0">
                  <c:v>ANO</c:v>
                </c:pt>
                <c:pt idx="1">
                  <c:v>NE</c:v>
                </c:pt>
              </c:strCache>
            </c:strRef>
          </c:cat>
          <c:val>
            <c:numRef>
              <c:f>'2'!$D$40:$E$40</c:f>
              <c:numCache>
                <c:formatCode>General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val>
        </c:ser>
        <c:axId val="96383360"/>
        <c:axId val="96384896"/>
      </c:barChart>
      <c:catAx>
        <c:axId val="96383360"/>
        <c:scaling>
          <c:orientation val="minMax"/>
        </c:scaling>
        <c:axPos val="b"/>
        <c:tickLblPos val="nextTo"/>
        <c:crossAx val="96384896"/>
        <c:crosses val="autoZero"/>
        <c:auto val="1"/>
        <c:lblAlgn val="ctr"/>
        <c:lblOffset val="100"/>
      </c:catAx>
      <c:valAx>
        <c:axId val="96384896"/>
        <c:scaling>
          <c:orientation val="minMax"/>
        </c:scaling>
        <c:axPos val="l"/>
        <c:majorGridlines/>
        <c:numFmt formatCode="General" sourceLinked="1"/>
        <c:tickLblPos val="nextTo"/>
        <c:crossAx val="96383360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8740157499999996" l="0.70000000000000018" r="0.70000000000000018" t="0.78740157499999996" header="0.3000000000000001" footer="0.3000000000000001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chart>
    <c:plotArea>
      <c:layout/>
      <c:barChart>
        <c:barDir val="col"/>
        <c:grouping val="clustered"/>
        <c:ser>
          <c:idx val="8"/>
          <c:order val="0"/>
          <c:tx>
            <c:strRef>
              <c:f>'2'!$C$41</c:f>
              <c:strCache>
                <c:ptCount val="1"/>
                <c:pt idx="0">
                  <c:v>základní</c:v>
                </c:pt>
              </c:strCache>
            </c:strRef>
          </c:tx>
          <c:cat>
            <c:strRef>
              <c:f>'2'!$D$32:$E$32</c:f>
              <c:strCache>
                <c:ptCount val="2"/>
                <c:pt idx="0">
                  <c:v>ANO</c:v>
                </c:pt>
                <c:pt idx="1">
                  <c:v>NE</c:v>
                </c:pt>
              </c:strCache>
            </c:strRef>
          </c:cat>
          <c:val>
            <c:numRef>
              <c:f>'2'!$D$41:$E$41</c:f>
              <c:numCache>
                <c:formatCode>General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val>
        </c:ser>
        <c:ser>
          <c:idx val="9"/>
          <c:order val="1"/>
          <c:tx>
            <c:strRef>
              <c:f>'2'!$C$42</c:f>
              <c:strCache>
                <c:ptCount val="1"/>
                <c:pt idx="0">
                  <c:v>vyučen</c:v>
                </c:pt>
              </c:strCache>
            </c:strRef>
          </c:tx>
          <c:cat>
            <c:strRef>
              <c:f>'2'!$D$32:$E$32</c:f>
              <c:strCache>
                <c:ptCount val="2"/>
                <c:pt idx="0">
                  <c:v>ANO</c:v>
                </c:pt>
                <c:pt idx="1">
                  <c:v>NE</c:v>
                </c:pt>
              </c:strCache>
            </c:strRef>
          </c:cat>
          <c:val>
            <c:numRef>
              <c:f>'2'!$D$42:$E$42</c:f>
              <c:numCache>
                <c:formatCode>General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val>
        </c:ser>
        <c:ser>
          <c:idx val="10"/>
          <c:order val="2"/>
          <c:tx>
            <c:strRef>
              <c:f>'2'!$C$43</c:f>
              <c:strCache>
                <c:ptCount val="1"/>
                <c:pt idx="0">
                  <c:v>SŠ</c:v>
                </c:pt>
              </c:strCache>
            </c:strRef>
          </c:tx>
          <c:cat>
            <c:strRef>
              <c:f>'2'!$D$32:$E$32</c:f>
              <c:strCache>
                <c:ptCount val="2"/>
                <c:pt idx="0">
                  <c:v>ANO</c:v>
                </c:pt>
                <c:pt idx="1">
                  <c:v>NE</c:v>
                </c:pt>
              </c:strCache>
            </c:strRef>
          </c:cat>
          <c:val>
            <c:numRef>
              <c:f>'2'!$D$43:$E$43</c:f>
              <c:numCache>
                <c:formatCode>General</c:formatCode>
                <c:ptCount val="2"/>
                <c:pt idx="0">
                  <c:v>1</c:v>
                </c:pt>
                <c:pt idx="1">
                  <c:v>6</c:v>
                </c:pt>
              </c:numCache>
            </c:numRef>
          </c:val>
        </c:ser>
        <c:ser>
          <c:idx val="11"/>
          <c:order val="3"/>
          <c:tx>
            <c:strRef>
              <c:f>'2'!$C$44</c:f>
              <c:strCache>
                <c:ptCount val="1"/>
                <c:pt idx="0">
                  <c:v>VŠ</c:v>
                </c:pt>
              </c:strCache>
            </c:strRef>
          </c:tx>
          <c:cat>
            <c:strRef>
              <c:f>'2'!$D$32:$E$32</c:f>
              <c:strCache>
                <c:ptCount val="2"/>
                <c:pt idx="0">
                  <c:v>ANO</c:v>
                </c:pt>
                <c:pt idx="1">
                  <c:v>NE</c:v>
                </c:pt>
              </c:strCache>
            </c:strRef>
          </c:cat>
          <c:val>
            <c:numRef>
              <c:f>'2'!$D$44:$E$44</c:f>
              <c:numCache>
                <c:formatCode>General</c:formatCode>
                <c:ptCount val="2"/>
                <c:pt idx="0">
                  <c:v>1</c:v>
                </c:pt>
                <c:pt idx="1">
                  <c:v>4</c:v>
                </c:pt>
              </c:numCache>
            </c:numRef>
          </c:val>
        </c:ser>
        <c:axId val="111152512"/>
        <c:axId val="111174784"/>
      </c:barChart>
      <c:catAx>
        <c:axId val="111152512"/>
        <c:scaling>
          <c:orientation val="minMax"/>
        </c:scaling>
        <c:axPos val="b"/>
        <c:tickLblPos val="nextTo"/>
        <c:crossAx val="111174784"/>
        <c:crosses val="autoZero"/>
        <c:auto val="1"/>
        <c:lblAlgn val="ctr"/>
        <c:lblOffset val="100"/>
      </c:catAx>
      <c:valAx>
        <c:axId val="111174784"/>
        <c:scaling>
          <c:orientation val="minMax"/>
        </c:scaling>
        <c:axPos val="l"/>
        <c:majorGridlines/>
        <c:numFmt formatCode="General" sourceLinked="1"/>
        <c:tickLblPos val="nextTo"/>
        <c:crossAx val="111152512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8740157499999996" l="0.70000000000000018" r="0.70000000000000018" t="0.78740157499999996" header="0.3000000000000001" footer="0.3000000000000001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chart>
    <c:title>
      <c:tx>
        <c:rich>
          <a:bodyPr/>
          <a:lstStyle/>
          <a:p>
            <a:pPr>
              <a:defRPr/>
            </a:pPr>
            <a:r>
              <a:rPr lang="cs-CZ"/>
              <a:t>Odpověď ANO podle věku v %</a:t>
            </a:r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strRef>
              <c:f>'2'!$D$66</c:f>
              <c:strCache>
                <c:ptCount val="1"/>
                <c:pt idx="0">
                  <c:v>ANO v %</c:v>
                </c:pt>
              </c:strCache>
            </c:strRef>
          </c:tx>
          <c:cat>
            <c:strRef>
              <c:f>'2'!$C$67:$C$72</c:f>
              <c:strCache>
                <c:ptCount val="6"/>
                <c:pt idx="0">
                  <c:v>15-19</c:v>
                </c:pt>
                <c:pt idx="1">
                  <c:v>20-29</c:v>
                </c:pt>
                <c:pt idx="2">
                  <c:v>30-39</c:v>
                </c:pt>
                <c:pt idx="3">
                  <c:v>40-49</c:v>
                </c:pt>
                <c:pt idx="4">
                  <c:v>50-59</c:v>
                </c:pt>
                <c:pt idx="5">
                  <c:v>60-69</c:v>
                </c:pt>
              </c:strCache>
            </c:strRef>
          </c:cat>
          <c:val>
            <c:numRef>
              <c:f>'2'!$D$67:$D$72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25</c:v>
                </c:pt>
                <c:pt idx="3">
                  <c:v>0</c:v>
                </c:pt>
                <c:pt idx="4">
                  <c:v>50</c:v>
                </c:pt>
                <c:pt idx="5">
                  <c:v>0</c:v>
                </c:pt>
              </c:numCache>
            </c:numRef>
          </c:val>
        </c:ser>
        <c:axId val="111198592"/>
        <c:axId val="111200128"/>
      </c:barChart>
      <c:catAx>
        <c:axId val="111198592"/>
        <c:scaling>
          <c:orientation val="minMax"/>
        </c:scaling>
        <c:axPos val="b"/>
        <c:tickLblPos val="nextTo"/>
        <c:crossAx val="111200128"/>
        <c:crosses val="autoZero"/>
        <c:auto val="1"/>
        <c:lblAlgn val="ctr"/>
        <c:lblOffset val="100"/>
      </c:catAx>
      <c:valAx>
        <c:axId val="111200128"/>
        <c:scaling>
          <c:orientation val="minMax"/>
        </c:scaling>
        <c:axPos val="l"/>
        <c:majorGridlines/>
        <c:numFmt formatCode="General" sourceLinked="1"/>
        <c:tickLblPos val="nextTo"/>
        <c:crossAx val="111198592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8740157499999996" l="0.70000000000000018" r="0.70000000000000018" t="0.78740157499999996" header="0.3000000000000001" footer="0.3000000000000001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chart>
    <c:title>
      <c:tx>
        <c:rich>
          <a:bodyPr/>
          <a:lstStyle/>
          <a:p>
            <a:pPr>
              <a:defRPr/>
            </a:pPr>
            <a:r>
              <a:rPr lang="cs-CZ" sz="1800" b="1" i="0" u="none" strike="noStrike" baseline="0"/>
              <a:t>Odpověď ANO podle vzdělání </a:t>
            </a:r>
            <a:r>
              <a:rPr lang="cs-CZ"/>
              <a:t> v %</a:t>
            </a:r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strRef>
              <c:f>'2'!$D$75</c:f>
              <c:strCache>
                <c:ptCount val="1"/>
                <c:pt idx="0">
                  <c:v>ANO v %</c:v>
                </c:pt>
              </c:strCache>
            </c:strRef>
          </c:tx>
          <c:cat>
            <c:strRef>
              <c:f>'2'!$C$76:$C$79</c:f>
              <c:strCache>
                <c:ptCount val="4"/>
                <c:pt idx="0">
                  <c:v>základní</c:v>
                </c:pt>
                <c:pt idx="1">
                  <c:v>vyučen</c:v>
                </c:pt>
                <c:pt idx="2">
                  <c:v>SŠ</c:v>
                </c:pt>
                <c:pt idx="3">
                  <c:v>VŠ</c:v>
                </c:pt>
              </c:strCache>
            </c:strRef>
          </c:cat>
          <c:val>
            <c:numRef>
              <c:f>'2'!$D$76:$D$79</c:f>
              <c:numCache>
                <c:formatCode>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14.285714285714285</c:v>
                </c:pt>
                <c:pt idx="3">
                  <c:v>20</c:v>
                </c:pt>
              </c:numCache>
            </c:numRef>
          </c:val>
        </c:ser>
        <c:axId val="96871936"/>
        <c:axId val="96873472"/>
      </c:barChart>
      <c:catAx>
        <c:axId val="96871936"/>
        <c:scaling>
          <c:orientation val="minMax"/>
        </c:scaling>
        <c:axPos val="b"/>
        <c:tickLblPos val="nextTo"/>
        <c:crossAx val="96873472"/>
        <c:crosses val="autoZero"/>
        <c:auto val="1"/>
        <c:lblAlgn val="ctr"/>
        <c:lblOffset val="100"/>
      </c:catAx>
      <c:valAx>
        <c:axId val="96873472"/>
        <c:scaling>
          <c:orientation val="minMax"/>
        </c:scaling>
        <c:axPos val="l"/>
        <c:majorGridlines/>
        <c:numFmt formatCode="0" sourceLinked="1"/>
        <c:tickLblPos val="nextTo"/>
        <c:crossAx val="96871936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8740157499999996" l="0.70000000000000018" r="0.70000000000000018" t="0.78740157499999996" header="0.3000000000000001" footer="0.3000000000000001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chart>
    <c:title>
      <c:layout/>
    </c:title>
    <c:plotArea>
      <c:layout/>
      <c:barChart>
        <c:barDir val="col"/>
        <c:grouping val="clustered"/>
        <c:ser>
          <c:idx val="0"/>
          <c:order val="0"/>
          <c:tx>
            <c:strRef>
              <c:f>'2'!$C$84</c:f>
              <c:strCache>
                <c:ptCount val="1"/>
                <c:pt idx="0">
                  <c:v>Mohla by nějak ohrožovat město?</c:v>
                </c:pt>
              </c:strCache>
            </c:strRef>
          </c:tx>
          <c:dLbls>
            <c:showVal val="1"/>
          </c:dLbls>
          <c:cat>
            <c:strRef>
              <c:f>'2'!$D$83:$E$83</c:f>
              <c:strCache>
                <c:ptCount val="2"/>
                <c:pt idx="0">
                  <c:v>ANO v %</c:v>
                </c:pt>
                <c:pt idx="1">
                  <c:v>NE v %</c:v>
                </c:pt>
              </c:strCache>
            </c:strRef>
          </c:cat>
          <c:val>
            <c:numRef>
              <c:f>'2'!$D$84:$E$84</c:f>
              <c:numCache>
                <c:formatCode>0</c:formatCode>
                <c:ptCount val="2"/>
                <c:pt idx="0">
                  <c:v>14.285714285714285</c:v>
                </c:pt>
                <c:pt idx="1">
                  <c:v>85.714285714285708</c:v>
                </c:pt>
              </c:numCache>
            </c:numRef>
          </c:val>
        </c:ser>
        <c:axId val="96914048"/>
        <c:axId val="110363008"/>
      </c:barChart>
      <c:catAx>
        <c:axId val="96914048"/>
        <c:scaling>
          <c:orientation val="minMax"/>
        </c:scaling>
        <c:axPos val="b"/>
        <c:tickLblPos val="nextTo"/>
        <c:crossAx val="110363008"/>
        <c:crosses val="autoZero"/>
        <c:auto val="1"/>
        <c:lblAlgn val="ctr"/>
        <c:lblOffset val="100"/>
      </c:catAx>
      <c:valAx>
        <c:axId val="110363008"/>
        <c:scaling>
          <c:orientation val="minMax"/>
        </c:scaling>
        <c:axPos val="l"/>
        <c:majorGridlines/>
        <c:numFmt formatCode="0" sourceLinked="1"/>
        <c:tickLblPos val="nextTo"/>
        <c:crossAx val="96914048"/>
        <c:crosses val="autoZero"/>
        <c:crossBetween val="between"/>
      </c:valAx>
    </c:plotArea>
    <c:plotVisOnly val="1"/>
  </c:chart>
  <c:printSettings>
    <c:headerFooter/>
    <c:pageMargins b="0.78740157499999996" l="0.7" r="0.7" t="0.78740157499999996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chart>
    <c:plotArea>
      <c:layout/>
      <c:barChart>
        <c:barDir val="col"/>
        <c:grouping val="clustered"/>
        <c:ser>
          <c:idx val="0"/>
          <c:order val="0"/>
          <c:tx>
            <c:strRef>
              <c:f>'3'!$C$33</c:f>
              <c:strCache>
                <c:ptCount val="1"/>
                <c:pt idx="0">
                  <c:v>muži</c:v>
                </c:pt>
              </c:strCache>
            </c:strRef>
          </c:tx>
          <c:cat>
            <c:strRef>
              <c:f>'3'!$D$32:$E$32</c:f>
              <c:strCache>
                <c:ptCount val="2"/>
                <c:pt idx="0">
                  <c:v>ANO</c:v>
                </c:pt>
                <c:pt idx="1">
                  <c:v>NE</c:v>
                </c:pt>
              </c:strCache>
            </c:strRef>
          </c:cat>
          <c:val>
            <c:numRef>
              <c:f>'3'!$D$33:$E$33</c:f>
              <c:numCache>
                <c:formatCode>General</c:formatCode>
                <c:ptCount val="2"/>
                <c:pt idx="0">
                  <c:v>6</c:v>
                </c:pt>
                <c:pt idx="1">
                  <c:v>1</c:v>
                </c:pt>
              </c:numCache>
            </c:numRef>
          </c:val>
        </c:ser>
        <c:ser>
          <c:idx val="1"/>
          <c:order val="1"/>
          <c:tx>
            <c:strRef>
              <c:f>'3'!$C$34</c:f>
              <c:strCache>
                <c:ptCount val="1"/>
                <c:pt idx="0">
                  <c:v>ženy</c:v>
                </c:pt>
              </c:strCache>
            </c:strRef>
          </c:tx>
          <c:cat>
            <c:strRef>
              <c:f>'3'!$D$32:$E$32</c:f>
              <c:strCache>
                <c:ptCount val="2"/>
                <c:pt idx="0">
                  <c:v>ANO</c:v>
                </c:pt>
                <c:pt idx="1">
                  <c:v>NE</c:v>
                </c:pt>
              </c:strCache>
            </c:strRef>
          </c:cat>
          <c:val>
            <c:numRef>
              <c:f>'3'!$D$34:$E$34</c:f>
              <c:numCache>
                <c:formatCode>General</c:formatCode>
                <c:ptCount val="2"/>
                <c:pt idx="0">
                  <c:v>5</c:v>
                </c:pt>
                <c:pt idx="1">
                  <c:v>2</c:v>
                </c:pt>
              </c:numCache>
            </c:numRef>
          </c:val>
        </c:ser>
        <c:axId val="191147392"/>
        <c:axId val="191153280"/>
      </c:barChart>
      <c:catAx>
        <c:axId val="191147392"/>
        <c:scaling>
          <c:orientation val="minMax"/>
        </c:scaling>
        <c:axPos val="b"/>
        <c:tickLblPos val="nextTo"/>
        <c:crossAx val="191153280"/>
        <c:crosses val="autoZero"/>
        <c:auto val="1"/>
        <c:lblAlgn val="ctr"/>
        <c:lblOffset val="100"/>
      </c:catAx>
      <c:valAx>
        <c:axId val="191153280"/>
        <c:scaling>
          <c:orientation val="minMax"/>
        </c:scaling>
        <c:axPos val="l"/>
        <c:majorGridlines/>
        <c:numFmt formatCode="General" sourceLinked="1"/>
        <c:tickLblPos val="nextTo"/>
        <c:crossAx val="191147392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8740157499999996" l="0.7000000000000004" r="0.7000000000000004" t="0.78740157499999996" header="0.30000000000000021" footer="0.30000000000000021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chart>
    <c:plotArea>
      <c:layout/>
      <c:barChart>
        <c:barDir val="col"/>
        <c:grouping val="clustered"/>
        <c:ser>
          <c:idx val="2"/>
          <c:order val="0"/>
          <c:tx>
            <c:strRef>
              <c:f>'3'!$C$35</c:f>
              <c:strCache>
                <c:ptCount val="1"/>
                <c:pt idx="0">
                  <c:v>15-19</c:v>
                </c:pt>
              </c:strCache>
            </c:strRef>
          </c:tx>
          <c:cat>
            <c:strRef>
              <c:f>'3'!$D$32:$E$32</c:f>
              <c:strCache>
                <c:ptCount val="2"/>
                <c:pt idx="0">
                  <c:v>ANO</c:v>
                </c:pt>
                <c:pt idx="1">
                  <c:v>NE</c:v>
                </c:pt>
              </c:strCache>
            </c:strRef>
          </c:cat>
          <c:val>
            <c:numRef>
              <c:f>'3'!$D$35:$E$35</c:f>
              <c:numCache>
                <c:formatCode>General</c:formatCode>
                <c:ptCount val="2"/>
                <c:pt idx="0">
                  <c:v>2</c:v>
                </c:pt>
                <c:pt idx="1">
                  <c:v>0</c:v>
                </c:pt>
              </c:numCache>
            </c:numRef>
          </c:val>
        </c:ser>
        <c:ser>
          <c:idx val="3"/>
          <c:order val="1"/>
          <c:tx>
            <c:strRef>
              <c:f>'3'!$C$36</c:f>
              <c:strCache>
                <c:ptCount val="1"/>
                <c:pt idx="0">
                  <c:v>20-29</c:v>
                </c:pt>
              </c:strCache>
            </c:strRef>
          </c:tx>
          <c:cat>
            <c:strRef>
              <c:f>'3'!$D$32:$E$32</c:f>
              <c:strCache>
                <c:ptCount val="2"/>
                <c:pt idx="0">
                  <c:v>ANO</c:v>
                </c:pt>
                <c:pt idx="1">
                  <c:v>NE</c:v>
                </c:pt>
              </c:strCache>
            </c:strRef>
          </c:cat>
          <c:val>
            <c:numRef>
              <c:f>'3'!$D$36:$E$36</c:f>
              <c:numCache>
                <c:formatCode>General</c:formatCode>
                <c:ptCount val="2"/>
                <c:pt idx="0">
                  <c:v>2</c:v>
                </c:pt>
                <c:pt idx="1">
                  <c:v>1</c:v>
                </c:pt>
              </c:numCache>
            </c:numRef>
          </c:val>
        </c:ser>
        <c:ser>
          <c:idx val="4"/>
          <c:order val="2"/>
          <c:tx>
            <c:strRef>
              <c:f>'3'!$C$37</c:f>
              <c:strCache>
                <c:ptCount val="1"/>
                <c:pt idx="0">
                  <c:v>30-39</c:v>
                </c:pt>
              </c:strCache>
            </c:strRef>
          </c:tx>
          <c:cat>
            <c:strRef>
              <c:f>'3'!$D$32:$E$32</c:f>
              <c:strCache>
                <c:ptCount val="2"/>
                <c:pt idx="0">
                  <c:v>ANO</c:v>
                </c:pt>
                <c:pt idx="1">
                  <c:v>NE</c:v>
                </c:pt>
              </c:strCache>
            </c:strRef>
          </c:cat>
          <c:val>
            <c:numRef>
              <c:f>'3'!$D$37:$E$37</c:f>
              <c:numCache>
                <c:formatCode>General</c:formatCode>
                <c:ptCount val="2"/>
                <c:pt idx="0">
                  <c:v>2</c:v>
                </c:pt>
                <c:pt idx="1">
                  <c:v>2</c:v>
                </c:pt>
              </c:numCache>
            </c:numRef>
          </c:val>
        </c:ser>
        <c:ser>
          <c:idx val="5"/>
          <c:order val="3"/>
          <c:tx>
            <c:strRef>
              <c:f>'3'!$C$38</c:f>
              <c:strCache>
                <c:ptCount val="1"/>
                <c:pt idx="0">
                  <c:v>40-49</c:v>
                </c:pt>
              </c:strCache>
            </c:strRef>
          </c:tx>
          <c:cat>
            <c:strRef>
              <c:f>'3'!$D$32:$E$32</c:f>
              <c:strCache>
                <c:ptCount val="2"/>
                <c:pt idx="0">
                  <c:v>ANO</c:v>
                </c:pt>
                <c:pt idx="1">
                  <c:v>NE</c:v>
                </c:pt>
              </c:strCache>
            </c:strRef>
          </c:cat>
          <c:val>
            <c:numRef>
              <c:f>'3'!$D$38:$E$38</c:f>
              <c:numCache>
                <c:formatCode>General</c:formatCode>
                <c:ptCount val="2"/>
                <c:pt idx="0">
                  <c:v>2</c:v>
                </c:pt>
                <c:pt idx="1">
                  <c:v>0</c:v>
                </c:pt>
              </c:numCache>
            </c:numRef>
          </c:val>
        </c:ser>
        <c:ser>
          <c:idx val="6"/>
          <c:order val="4"/>
          <c:tx>
            <c:strRef>
              <c:f>'3'!$C$39</c:f>
              <c:strCache>
                <c:ptCount val="1"/>
                <c:pt idx="0">
                  <c:v>50-59</c:v>
                </c:pt>
              </c:strCache>
            </c:strRef>
          </c:tx>
          <c:cat>
            <c:strRef>
              <c:f>'3'!$D$32:$E$32</c:f>
              <c:strCache>
                <c:ptCount val="2"/>
                <c:pt idx="0">
                  <c:v>ANO</c:v>
                </c:pt>
                <c:pt idx="1">
                  <c:v>NE</c:v>
                </c:pt>
              </c:strCache>
            </c:strRef>
          </c:cat>
          <c:val>
            <c:numRef>
              <c:f>'3'!$D$39:$E$39</c:f>
              <c:numCache>
                <c:formatCode>General</c:formatCode>
                <c:ptCount val="2"/>
                <c:pt idx="0">
                  <c:v>2</c:v>
                </c:pt>
                <c:pt idx="1">
                  <c:v>0</c:v>
                </c:pt>
              </c:numCache>
            </c:numRef>
          </c:val>
        </c:ser>
        <c:ser>
          <c:idx val="7"/>
          <c:order val="5"/>
          <c:tx>
            <c:strRef>
              <c:f>'3'!$C$40</c:f>
              <c:strCache>
                <c:ptCount val="1"/>
                <c:pt idx="0">
                  <c:v>60-69</c:v>
                </c:pt>
              </c:strCache>
            </c:strRef>
          </c:tx>
          <c:cat>
            <c:strRef>
              <c:f>'3'!$D$32:$E$32</c:f>
              <c:strCache>
                <c:ptCount val="2"/>
                <c:pt idx="0">
                  <c:v>ANO</c:v>
                </c:pt>
                <c:pt idx="1">
                  <c:v>NE</c:v>
                </c:pt>
              </c:strCache>
            </c:strRef>
          </c:cat>
          <c:val>
            <c:numRef>
              <c:f>'3'!$D$40:$E$40</c:f>
              <c:numCache>
                <c:formatCode>General</c:formatCode>
                <c:ptCount val="2"/>
                <c:pt idx="0">
                  <c:v>1</c:v>
                </c:pt>
                <c:pt idx="1">
                  <c:v>0</c:v>
                </c:pt>
              </c:numCache>
            </c:numRef>
          </c:val>
        </c:ser>
        <c:axId val="191283584"/>
        <c:axId val="191285120"/>
      </c:barChart>
      <c:catAx>
        <c:axId val="191283584"/>
        <c:scaling>
          <c:orientation val="minMax"/>
        </c:scaling>
        <c:axPos val="b"/>
        <c:tickLblPos val="nextTo"/>
        <c:crossAx val="191285120"/>
        <c:crosses val="autoZero"/>
        <c:auto val="1"/>
        <c:lblAlgn val="ctr"/>
        <c:lblOffset val="100"/>
      </c:catAx>
      <c:valAx>
        <c:axId val="191285120"/>
        <c:scaling>
          <c:orientation val="minMax"/>
        </c:scaling>
        <c:axPos val="l"/>
        <c:majorGridlines/>
        <c:numFmt formatCode="General" sourceLinked="1"/>
        <c:tickLblPos val="nextTo"/>
        <c:crossAx val="191283584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8740157499999996" l="0.7000000000000004" r="0.7000000000000004" t="0.78740157499999996" header="0.30000000000000021" footer="0.30000000000000021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chart>
    <c:plotArea>
      <c:layout/>
      <c:barChart>
        <c:barDir val="col"/>
        <c:grouping val="clustered"/>
        <c:ser>
          <c:idx val="8"/>
          <c:order val="0"/>
          <c:tx>
            <c:strRef>
              <c:f>'3'!$C$41</c:f>
              <c:strCache>
                <c:ptCount val="1"/>
                <c:pt idx="0">
                  <c:v>základní</c:v>
                </c:pt>
              </c:strCache>
            </c:strRef>
          </c:tx>
          <c:cat>
            <c:strRef>
              <c:f>'3'!$D$32:$E$32</c:f>
              <c:strCache>
                <c:ptCount val="2"/>
                <c:pt idx="0">
                  <c:v>ANO</c:v>
                </c:pt>
                <c:pt idx="1">
                  <c:v>NE</c:v>
                </c:pt>
              </c:strCache>
            </c:strRef>
          </c:cat>
          <c:val>
            <c:numRef>
              <c:f>'3'!$D$41:$E$41</c:f>
              <c:numCache>
                <c:formatCode>General</c:formatCode>
                <c:ptCount val="2"/>
                <c:pt idx="0">
                  <c:v>1</c:v>
                </c:pt>
                <c:pt idx="1">
                  <c:v>0</c:v>
                </c:pt>
              </c:numCache>
            </c:numRef>
          </c:val>
        </c:ser>
        <c:ser>
          <c:idx val="9"/>
          <c:order val="1"/>
          <c:tx>
            <c:strRef>
              <c:f>'3'!$C$42</c:f>
              <c:strCache>
                <c:ptCount val="1"/>
                <c:pt idx="0">
                  <c:v>vyučen</c:v>
                </c:pt>
              </c:strCache>
            </c:strRef>
          </c:tx>
          <c:cat>
            <c:strRef>
              <c:f>'3'!$D$32:$E$32</c:f>
              <c:strCache>
                <c:ptCount val="2"/>
                <c:pt idx="0">
                  <c:v>ANO</c:v>
                </c:pt>
                <c:pt idx="1">
                  <c:v>NE</c:v>
                </c:pt>
              </c:strCache>
            </c:strRef>
          </c:cat>
          <c:val>
            <c:numRef>
              <c:f>'3'!$D$42:$E$42</c:f>
              <c:numCache>
                <c:formatCode>General</c:formatCode>
                <c:ptCount val="2"/>
                <c:pt idx="0">
                  <c:v>1</c:v>
                </c:pt>
                <c:pt idx="1">
                  <c:v>0</c:v>
                </c:pt>
              </c:numCache>
            </c:numRef>
          </c:val>
        </c:ser>
        <c:ser>
          <c:idx val="10"/>
          <c:order val="2"/>
          <c:tx>
            <c:strRef>
              <c:f>'3'!$C$43</c:f>
              <c:strCache>
                <c:ptCount val="1"/>
                <c:pt idx="0">
                  <c:v>SŠ</c:v>
                </c:pt>
              </c:strCache>
            </c:strRef>
          </c:tx>
          <c:cat>
            <c:strRef>
              <c:f>'3'!$D$32:$E$32</c:f>
              <c:strCache>
                <c:ptCount val="2"/>
                <c:pt idx="0">
                  <c:v>ANO</c:v>
                </c:pt>
                <c:pt idx="1">
                  <c:v>NE</c:v>
                </c:pt>
              </c:strCache>
            </c:strRef>
          </c:cat>
          <c:val>
            <c:numRef>
              <c:f>'3'!$D$43:$E$43</c:f>
              <c:numCache>
                <c:formatCode>General</c:formatCode>
                <c:ptCount val="2"/>
                <c:pt idx="0">
                  <c:v>7</c:v>
                </c:pt>
                <c:pt idx="1">
                  <c:v>0</c:v>
                </c:pt>
              </c:numCache>
            </c:numRef>
          </c:val>
        </c:ser>
        <c:ser>
          <c:idx val="11"/>
          <c:order val="3"/>
          <c:tx>
            <c:strRef>
              <c:f>'3'!$C$44</c:f>
              <c:strCache>
                <c:ptCount val="1"/>
                <c:pt idx="0">
                  <c:v>VŠ</c:v>
                </c:pt>
              </c:strCache>
            </c:strRef>
          </c:tx>
          <c:cat>
            <c:strRef>
              <c:f>'3'!$D$32:$E$32</c:f>
              <c:strCache>
                <c:ptCount val="2"/>
                <c:pt idx="0">
                  <c:v>ANO</c:v>
                </c:pt>
                <c:pt idx="1">
                  <c:v>NE</c:v>
                </c:pt>
              </c:strCache>
            </c:strRef>
          </c:cat>
          <c:val>
            <c:numRef>
              <c:f>'3'!$D$44:$E$44</c:f>
              <c:numCache>
                <c:formatCode>General</c:formatCode>
                <c:ptCount val="2"/>
                <c:pt idx="0">
                  <c:v>2</c:v>
                </c:pt>
                <c:pt idx="1">
                  <c:v>3</c:v>
                </c:pt>
              </c:numCache>
            </c:numRef>
          </c:val>
        </c:ser>
        <c:axId val="191405440"/>
        <c:axId val="191411328"/>
      </c:barChart>
      <c:catAx>
        <c:axId val="191405440"/>
        <c:scaling>
          <c:orientation val="minMax"/>
        </c:scaling>
        <c:axPos val="b"/>
        <c:tickLblPos val="nextTo"/>
        <c:crossAx val="191411328"/>
        <c:crosses val="autoZero"/>
        <c:auto val="1"/>
        <c:lblAlgn val="ctr"/>
        <c:lblOffset val="100"/>
      </c:catAx>
      <c:valAx>
        <c:axId val="191411328"/>
        <c:scaling>
          <c:orientation val="minMax"/>
        </c:scaling>
        <c:axPos val="l"/>
        <c:majorGridlines/>
        <c:numFmt formatCode="General" sourceLinked="1"/>
        <c:tickLblPos val="nextTo"/>
        <c:crossAx val="191405440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8740157499999996" l="0.7000000000000004" r="0.7000000000000004" t="0.78740157499999996" header="0.30000000000000021" footer="0.3000000000000002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style val="3"/>
  <c:chart>
    <c:title>
      <c:layout/>
    </c:title>
    <c:plotArea>
      <c:layout/>
      <c:barChart>
        <c:barDir val="col"/>
        <c:grouping val="clustered"/>
        <c:ser>
          <c:idx val="2"/>
          <c:order val="0"/>
          <c:tx>
            <c:strRef>
              <c:f>gender!$C$26</c:f>
              <c:strCache>
                <c:ptCount val="1"/>
                <c:pt idx="0">
                  <c:v>Víte, jaký je rozdíl mezi VV a věznicí?</c:v>
                </c:pt>
              </c:strCache>
            </c:strRef>
          </c:tx>
          <c:spPr>
            <a:solidFill>
              <a:srgbClr val="4F81BD"/>
            </a:solidFill>
          </c:spPr>
          <c:cat>
            <c:multiLvlStrRef>
              <c:f>gender!$D$22:$G$23</c:f>
              <c:multiLvlStrCache>
                <c:ptCount val="4"/>
                <c:lvl>
                  <c:pt idx="0">
                    <c:v>ANO</c:v>
                  </c:pt>
                  <c:pt idx="1">
                    <c:v>NE</c:v>
                  </c:pt>
                  <c:pt idx="2">
                    <c:v>ANO</c:v>
                  </c:pt>
                  <c:pt idx="3">
                    <c:v>NE</c:v>
                  </c:pt>
                </c:lvl>
                <c:lvl>
                  <c:pt idx="0">
                    <c:v>MUŽI</c:v>
                  </c:pt>
                  <c:pt idx="2">
                    <c:v>ŽENY</c:v>
                  </c:pt>
                </c:lvl>
              </c:multiLvlStrCache>
            </c:multiLvlStrRef>
          </c:cat>
          <c:val>
            <c:numRef>
              <c:f>gender!$D$26:$G$26</c:f>
              <c:numCache>
                <c:formatCode>General</c:formatCode>
                <c:ptCount val="4"/>
                <c:pt idx="0">
                  <c:v>6</c:v>
                </c:pt>
                <c:pt idx="1">
                  <c:v>1</c:v>
                </c:pt>
                <c:pt idx="2">
                  <c:v>5</c:v>
                </c:pt>
                <c:pt idx="3">
                  <c:v>2</c:v>
                </c:pt>
              </c:numCache>
            </c:numRef>
          </c:val>
        </c:ser>
        <c:axId val="156809472"/>
        <c:axId val="156811264"/>
      </c:barChart>
      <c:catAx>
        <c:axId val="156809472"/>
        <c:scaling>
          <c:orientation val="minMax"/>
        </c:scaling>
        <c:axPos val="b"/>
        <c:tickLblPos val="nextTo"/>
        <c:crossAx val="156811264"/>
        <c:crosses val="autoZero"/>
        <c:auto val="1"/>
        <c:lblAlgn val="ctr"/>
        <c:lblOffset val="100"/>
      </c:catAx>
      <c:valAx>
        <c:axId val="156811264"/>
        <c:scaling>
          <c:orientation val="minMax"/>
        </c:scaling>
        <c:axPos val="l"/>
        <c:majorGridlines/>
        <c:numFmt formatCode="General" sourceLinked="1"/>
        <c:tickLblPos val="nextTo"/>
        <c:crossAx val="156809472"/>
        <c:crosses val="autoZero"/>
        <c:crossBetween val="between"/>
      </c:valAx>
    </c:plotArea>
    <c:plotVisOnly val="1"/>
  </c:chart>
  <c:printSettings>
    <c:headerFooter/>
    <c:pageMargins b="0.78740157499999996" l="0.70000000000000007" r="0.70000000000000007" t="0.78740157499999996" header="0.30000000000000004" footer="0.30000000000000004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chart>
    <c:title>
      <c:tx>
        <c:rich>
          <a:bodyPr/>
          <a:lstStyle/>
          <a:p>
            <a:pPr>
              <a:defRPr/>
            </a:pPr>
            <a:r>
              <a:rPr lang="cs-CZ"/>
              <a:t>Odpověď ANO podle věku v %</a:t>
            </a:r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strRef>
              <c:f>'3'!$D$66</c:f>
              <c:strCache>
                <c:ptCount val="1"/>
                <c:pt idx="0">
                  <c:v>ANO v %</c:v>
                </c:pt>
              </c:strCache>
            </c:strRef>
          </c:tx>
          <c:cat>
            <c:strRef>
              <c:f>'3'!$C$67:$C$72</c:f>
              <c:strCache>
                <c:ptCount val="6"/>
                <c:pt idx="0">
                  <c:v>15-19</c:v>
                </c:pt>
                <c:pt idx="1">
                  <c:v>20-29</c:v>
                </c:pt>
                <c:pt idx="2">
                  <c:v>30-39</c:v>
                </c:pt>
                <c:pt idx="3">
                  <c:v>40-49</c:v>
                </c:pt>
                <c:pt idx="4">
                  <c:v>50-59</c:v>
                </c:pt>
                <c:pt idx="5">
                  <c:v>60-69</c:v>
                </c:pt>
              </c:strCache>
            </c:strRef>
          </c:cat>
          <c:val>
            <c:numRef>
              <c:f>'3'!$D$67:$D$72</c:f>
              <c:numCache>
                <c:formatCode>0</c:formatCode>
                <c:ptCount val="6"/>
                <c:pt idx="0">
                  <c:v>100</c:v>
                </c:pt>
                <c:pt idx="1">
                  <c:v>66.666666666666657</c:v>
                </c:pt>
                <c:pt idx="2">
                  <c:v>50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</c:numCache>
            </c:numRef>
          </c:val>
        </c:ser>
        <c:axId val="159347072"/>
        <c:axId val="159348608"/>
      </c:barChart>
      <c:catAx>
        <c:axId val="159347072"/>
        <c:scaling>
          <c:orientation val="minMax"/>
        </c:scaling>
        <c:axPos val="b"/>
        <c:tickLblPos val="nextTo"/>
        <c:crossAx val="159348608"/>
        <c:crosses val="autoZero"/>
        <c:auto val="1"/>
        <c:lblAlgn val="ctr"/>
        <c:lblOffset val="100"/>
      </c:catAx>
      <c:valAx>
        <c:axId val="159348608"/>
        <c:scaling>
          <c:orientation val="minMax"/>
        </c:scaling>
        <c:axPos val="l"/>
        <c:majorGridlines/>
        <c:numFmt formatCode="0" sourceLinked="1"/>
        <c:tickLblPos val="nextTo"/>
        <c:crossAx val="159347072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8740157499999996" l="0.7000000000000004" r="0.7000000000000004" t="0.78740157499999996" header="0.30000000000000021" footer="0.30000000000000021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chart>
    <c:title>
      <c:tx>
        <c:rich>
          <a:bodyPr/>
          <a:lstStyle/>
          <a:p>
            <a:pPr>
              <a:defRPr/>
            </a:pPr>
            <a:r>
              <a:rPr lang="cs-CZ" sz="1800" b="1" i="0" u="none" strike="noStrike" baseline="0"/>
              <a:t>Odpověď ANO podle vzdělání </a:t>
            </a:r>
            <a:r>
              <a:rPr lang="cs-CZ"/>
              <a:t> v %</a:t>
            </a:r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strRef>
              <c:f>'3'!$D$75</c:f>
              <c:strCache>
                <c:ptCount val="1"/>
                <c:pt idx="0">
                  <c:v>ANO v %</c:v>
                </c:pt>
              </c:strCache>
            </c:strRef>
          </c:tx>
          <c:cat>
            <c:strRef>
              <c:f>'3'!$C$76:$C$79</c:f>
              <c:strCache>
                <c:ptCount val="4"/>
                <c:pt idx="0">
                  <c:v>základní</c:v>
                </c:pt>
                <c:pt idx="1">
                  <c:v>vyučen</c:v>
                </c:pt>
                <c:pt idx="2">
                  <c:v>SŠ</c:v>
                </c:pt>
                <c:pt idx="3">
                  <c:v>VŠ</c:v>
                </c:pt>
              </c:strCache>
            </c:strRef>
          </c:cat>
          <c:val>
            <c:numRef>
              <c:f>'3'!$D$76:$D$79</c:f>
              <c:numCache>
                <c:formatCode>0</c:formatCode>
                <c:ptCount val="4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40</c:v>
                </c:pt>
              </c:numCache>
            </c:numRef>
          </c:val>
        </c:ser>
        <c:axId val="178574848"/>
        <c:axId val="178576384"/>
      </c:barChart>
      <c:catAx>
        <c:axId val="178574848"/>
        <c:scaling>
          <c:orientation val="minMax"/>
        </c:scaling>
        <c:axPos val="b"/>
        <c:tickLblPos val="nextTo"/>
        <c:crossAx val="178576384"/>
        <c:crosses val="autoZero"/>
        <c:auto val="1"/>
        <c:lblAlgn val="ctr"/>
        <c:lblOffset val="100"/>
      </c:catAx>
      <c:valAx>
        <c:axId val="178576384"/>
        <c:scaling>
          <c:orientation val="minMax"/>
        </c:scaling>
        <c:axPos val="l"/>
        <c:majorGridlines/>
        <c:numFmt formatCode="0" sourceLinked="1"/>
        <c:tickLblPos val="nextTo"/>
        <c:crossAx val="178574848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8740157499999996" l="0.7000000000000004" r="0.7000000000000004" t="0.78740157499999996" header="0.30000000000000021" footer="0.30000000000000021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chart>
    <c:title>
      <c:layout/>
    </c:title>
    <c:plotArea>
      <c:layout/>
      <c:barChart>
        <c:barDir val="col"/>
        <c:grouping val="clustered"/>
        <c:ser>
          <c:idx val="0"/>
          <c:order val="0"/>
          <c:tx>
            <c:strRef>
              <c:f>'3'!$C$84</c:f>
              <c:strCache>
                <c:ptCount val="1"/>
                <c:pt idx="0">
                  <c:v>Víte, jaký je rozdíl mezi VV a věznicí?</c:v>
                </c:pt>
              </c:strCache>
            </c:strRef>
          </c:tx>
          <c:dLbls>
            <c:showVal val="1"/>
          </c:dLbls>
          <c:cat>
            <c:strRef>
              <c:f>'3'!$D$83:$E$83</c:f>
              <c:strCache>
                <c:ptCount val="2"/>
                <c:pt idx="0">
                  <c:v>ANO v %</c:v>
                </c:pt>
                <c:pt idx="1">
                  <c:v>NE v %</c:v>
                </c:pt>
              </c:strCache>
            </c:strRef>
          </c:cat>
          <c:val>
            <c:numRef>
              <c:f>'3'!$D$84:$E$84</c:f>
              <c:numCache>
                <c:formatCode>0</c:formatCode>
                <c:ptCount val="2"/>
                <c:pt idx="0">
                  <c:v>78.571428571428569</c:v>
                </c:pt>
                <c:pt idx="1">
                  <c:v>21.428571428571427</c:v>
                </c:pt>
              </c:numCache>
            </c:numRef>
          </c:val>
        </c:ser>
        <c:axId val="191429632"/>
        <c:axId val="159658752"/>
      </c:barChart>
      <c:catAx>
        <c:axId val="191429632"/>
        <c:scaling>
          <c:orientation val="minMax"/>
        </c:scaling>
        <c:axPos val="b"/>
        <c:tickLblPos val="nextTo"/>
        <c:crossAx val="159658752"/>
        <c:crosses val="autoZero"/>
        <c:auto val="1"/>
        <c:lblAlgn val="ctr"/>
        <c:lblOffset val="100"/>
      </c:catAx>
      <c:valAx>
        <c:axId val="159658752"/>
        <c:scaling>
          <c:orientation val="minMax"/>
        </c:scaling>
        <c:axPos val="l"/>
        <c:majorGridlines/>
        <c:numFmt formatCode="0" sourceLinked="1"/>
        <c:tickLblPos val="nextTo"/>
        <c:crossAx val="191429632"/>
        <c:crosses val="autoZero"/>
        <c:crossBetween val="between"/>
      </c:valAx>
    </c:plotArea>
    <c:plotVisOnly val="1"/>
  </c:chart>
  <c:printSettings>
    <c:headerFooter/>
    <c:pageMargins b="0.78740157499999996" l="0.70000000000000018" r="0.70000000000000018" t="0.78740157499999996" header="0.3000000000000001" footer="0.3000000000000001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chart>
    <c:plotArea>
      <c:layout/>
      <c:barChart>
        <c:barDir val="col"/>
        <c:grouping val="clustered"/>
        <c:ser>
          <c:idx val="0"/>
          <c:order val="0"/>
          <c:tx>
            <c:strRef>
              <c:f>'4'!$C$33</c:f>
              <c:strCache>
                <c:ptCount val="1"/>
                <c:pt idx="0">
                  <c:v>muži</c:v>
                </c:pt>
              </c:strCache>
            </c:strRef>
          </c:tx>
          <c:cat>
            <c:strRef>
              <c:f>'4'!$D$32:$E$32</c:f>
              <c:strCache>
                <c:ptCount val="2"/>
                <c:pt idx="0">
                  <c:v>ANO</c:v>
                </c:pt>
                <c:pt idx="1">
                  <c:v>NE</c:v>
                </c:pt>
              </c:strCache>
            </c:strRef>
          </c:cat>
          <c:val>
            <c:numRef>
              <c:f>'4'!$D$33:$E$33</c:f>
              <c:numCache>
                <c:formatCode>General</c:formatCode>
                <c:ptCount val="2"/>
                <c:pt idx="0">
                  <c:v>0</c:v>
                </c:pt>
                <c:pt idx="1">
                  <c:v>7</c:v>
                </c:pt>
              </c:numCache>
            </c:numRef>
          </c:val>
        </c:ser>
        <c:ser>
          <c:idx val="1"/>
          <c:order val="1"/>
          <c:tx>
            <c:strRef>
              <c:f>'4'!$C$34</c:f>
              <c:strCache>
                <c:ptCount val="1"/>
                <c:pt idx="0">
                  <c:v>ženy</c:v>
                </c:pt>
              </c:strCache>
            </c:strRef>
          </c:tx>
          <c:cat>
            <c:strRef>
              <c:f>'4'!$D$32:$E$32</c:f>
              <c:strCache>
                <c:ptCount val="2"/>
                <c:pt idx="0">
                  <c:v>ANO</c:v>
                </c:pt>
                <c:pt idx="1">
                  <c:v>NE</c:v>
                </c:pt>
              </c:strCache>
            </c:strRef>
          </c:cat>
          <c:val>
            <c:numRef>
              <c:f>'4'!$D$34:$E$34</c:f>
              <c:numCache>
                <c:formatCode>General</c:formatCode>
                <c:ptCount val="2"/>
                <c:pt idx="0">
                  <c:v>0</c:v>
                </c:pt>
                <c:pt idx="1">
                  <c:v>7</c:v>
                </c:pt>
              </c:numCache>
            </c:numRef>
          </c:val>
        </c:ser>
        <c:axId val="182262016"/>
        <c:axId val="182267904"/>
      </c:barChart>
      <c:catAx>
        <c:axId val="182262016"/>
        <c:scaling>
          <c:orientation val="minMax"/>
        </c:scaling>
        <c:axPos val="b"/>
        <c:tickLblPos val="nextTo"/>
        <c:crossAx val="182267904"/>
        <c:crosses val="autoZero"/>
        <c:auto val="1"/>
        <c:lblAlgn val="ctr"/>
        <c:lblOffset val="100"/>
      </c:catAx>
      <c:valAx>
        <c:axId val="182267904"/>
        <c:scaling>
          <c:orientation val="minMax"/>
        </c:scaling>
        <c:axPos val="l"/>
        <c:majorGridlines/>
        <c:numFmt formatCode="General" sourceLinked="1"/>
        <c:tickLblPos val="nextTo"/>
        <c:crossAx val="182262016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chart>
    <c:plotArea>
      <c:layout/>
      <c:barChart>
        <c:barDir val="col"/>
        <c:grouping val="clustered"/>
        <c:ser>
          <c:idx val="2"/>
          <c:order val="0"/>
          <c:tx>
            <c:strRef>
              <c:f>'4'!$C$35</c:f>
              <c:strCache>
                <c:ptCount val="1"/>
                <c:pt idx="0">
                  <c:v>15-19</c:v>
                </c:pt>
              </c:strCache>
            </c:strRef>
          </c:tx>
          <c:cat>
            <c:strRef>
              <c:f>'4'!$D$32:$E$32</c:f>
              <c:strCache>
                <c:ptCount val="2"/>
                <c:pt idx="0">
                  <c:v>ANO</c:v>
                </c:pt>
                <c:pt idx="1">
                  <c:v>NE</c:v>
                </c:pt>
              </c:strCache>
            </c:strRef>
          </c:cat>
          <c:val>
            <c:numRef>
              <c:f>'4'!$D$35:$E$35</c:f>
              <c:numCache>
                <c:formatCode>General</c:formatCode>
                <c:ptCount val="2"/>
                <c:pt idx="0">
                  <c:v>0</c:v>
                </c:pt>
                <c:pt idx="1">
                  <c:v>2</c:v>
                </c:pt>
              </c:numCache>
            </c:numRef>
          </c:val>
        </c:ser>
        <c:ser>
          <c:idx val="3"/>
          <c:order val="1"/>
          <c:tx>
            <c:strRef>
              <c:f>'4'!$C$36</c:f>
              <c:strCache>
                <c:ptCount val="1"/>
                <c:pt idx="0">
                  <c:v>20-29</c:v>
                </c:pt>
              </c:strCache>
            </c:strRef>
          </c:tx>
          <c:cat>
            <c:strRef>
              <c:f>'4'!$D$32:$E$32</c:f>
              <c:strCache>
                <c:ptCount val="2"/>
                <c:pt idx="0">
                  <c:v>ANO</c:v>
                </c:pt>
                <c:pt idx="1">
                  <c:v>NE</c:v>
                </c:pt>
              </c:strCache>
            </c:strRef>
          </c:cat>
          <c:val>
            <c:numRef>
              <c:f>'4'!$D$36:$E$36</c:f>
              <c:numCache>
                <c:formatCode>General</c:formatCode>
                <c:ptCount val="2"/>
                <c:pt idx="0">
                  <c:v>0</c:v>
                </c:pt>
                <c:pt idx="1">
                  <c:v>3</c:v>
                </c:pt>
              </c:numCache>
            </c:numRef>
          </c:val>
        </c:ser>
        <c:ser>
          <c:idx val="4"/>
          <c:order val="2"/>
          <c:tx>
            <c:strRef>
              <c:f>'4'!$C$37</c:f>
              <c:strCache>
                <c:ptCount val="1"/>
                <c:pt idx="0">
                  <c:v>30-39</c:v>
                </c:pt>
              </c:strCache>
            </c:strRef>
          </c:tx>
          <c:cat>
            <c:strRef>
              <c:f>'4'!$D$32:$E$32</c:f>
              <c:strCache>
                <c:ptCount val="2"/>
                <c:pt idx="0">
                  <c:v>ANO</c:v>
                </c:pt>
                <c:pt idx="1">
                  <c:v>NE</c:v>
                </c:pt>
              </c:strCache>
            </c:strRef>
          </c:cat>
          <c:val>
            <c:numRef>
              <c:f>'4'!$D$37:$E$37</c:f>
              <c:numCache>
                <c:formatCode>General</c:formatCode>
                <c:ptCount val="2"/>
                <c:pt idx="0">
                  <c:v>0</c:v>
                </c:pt>
                <c:pt idx="1">
                  <c:v>4</c:v>
                </c:pt>
              </c:numCache>
            </c:numRef>
          </c:val>
        </c:ser>
        <c:ser>
          <c:idx val="5"/>
          <c:order val="3"/>
          <c:tx>
            <c:strRef>
              <c:f>'4'!$C$38</c:f>
              <c:strCache>
                <c:ptCount val="1"/>
                <c:pt idx="0">
                  <c:v>40-49</c:v>
                </c:pt>
              </c:strCache>
            </c:strRef>
          </c:tx>
          <c:cat>
            <c:strRef>
              <c:f>'4'!$D$32:$E$32</c:f>
              <c:strCache>
                <c:ptCount val="2"/>
                <c:pt idx="0">
                  <c:v>ANO</c:v>
                </c:pt>
                <c:pt idx="1">
                  <c:v>NE</c:v>
                </c:pt>
              </c:strCache>
            </c:strRef>
          </c:cat>
          <c:val>
            <c:numRef>
              <c:f>'4'!$D$38:$E$38</c:f>
              <c:numCache>
                <c:formatCode>General</c:formatCode>
                <c:ptCount val="2"/>
                <c:pt idx="0">
                  <c:v>0</c:v>
                </c:pt>
                <c:pt idx="1">
                  <c:v>2</c:v>
                </c:pt>
              </c:numCache>
            </c:numRef>
          </c:val>
        </c:ser>
        <c:ser>
          <c:idx val="6"/>
          <c:order val="4"/>
          <c:tx>
            <c:strRef>
              <c:f>'4'!$C$39</c:f>
              <c:strCache>
                <c:ptCount val="1"/>
                <c:pt idx="0">
                  <c:v>50-59</c:v>
                </c:pt>
              </c:strCache>
            </c:strRef>
          </c:tx>
          <c:cat>
            <c:strRef>
              <c:f>'4'!$D$32:$E$32</c:f>
              <c:strCache>
                <c:ptCount val="2"/>
                <c:pt idx="0">
                  <c:v>ANO</c:v>
                </c:pt>
                <c:pt idx="1">
                  <c:v>NE</c:v>
                </c:pt>
              </c:strCache>
            </c:strRef>
          </c:cat>
          <c:val>
            <c:numRef>
              <c:f>'4'!$D$39:$E$39</c:f>
              <c:numCache>
                <c:formatCode>General</c:formatCode>
                <c:ptCount val="2"/>
                <c:pt idx="0">
                  <c:v>0</c:v>
                </c:pt>
                <c:pt idx="1">
                  <c:v>2</c:v>
                </c:pt>
              </c:numCache>
            </c:numRef>
          </c:val>
        </c:ser>
        <c:ser>
          <c:idx val="7"/>
          <c:order val="5"/>
          <c:tx>
            <c:strRef>
              <c:f>'4'!$C$40</c:f>
              <c:strCache>
                <c:ptCount val="1"/>
                <c:pt idx="0">
                  <c:v>60-69</c:v>
                </c:pt>
              </c:strCache>
            </c:strRef>
          </c:tx>
          <c:cat>
            <c:strRef>
              <c:f>'4'!$D$32:$E$32</c:f>
              <c:strCache>
                <c:ptCount val="2"/>
                <c:pt idx="0">
                  <c:v>ANO</c:v>
                </c:pt>
                <c:pt idx="1">
                  <c:v>NE</c:v>
                </c:pt>
              </c:strCache>
            </c:strRef>
          </c:cat>
          <c:val>
            <c:numRef>
              <c:f>'4'!$D$40:$E$40</c:f>
              <c:numCache>
                <c:formatCode>General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val>
        </c:ser>
        <c:axId val="182332416"/>
        <c:axId val="182342400"/>
      </c:barChart>
      <c:catAx>
        <c:axId val="182332416"/>
        <c:scaling>
          <c:orientation val="minMax"/>
        </c:scaling>
        <c:axPos val="b"/>
        <c:tickLblPos val="nextTo"/>
        <c:crossAx val="182342400"/>
        <c:crosses val="autoZero"/>
        <c:auto val="1"/>
        <c:lblAlgn val="ctr"/>
        <c:lblOffset val="100"/>
      </c:catAx>
      <c:valAx>
        <c:axId val="182342400"/>
        <c:scaling>
          <c:orientation val="minMax"/>
        </c:scaling>
        <c:axPos val="l"/>
        <c:majorGridlines/>
        <c:numFmt formatCode="General" sourceLinked="1"/>
        <c:tickLblPos val="nextTo"/>
        <c:crossAx val="182332416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chart>
    <c:plotArea>
      <c:layout/>
      <c:barChart>
        <c:barDir val="col"/>
        <c:grouping val="clustered"/>
        <c:ser>
          <c:idx val="8"/>
          <c:order val="0"/>
          <c:tx>
            <c:strRef>
              <c:f>'4'!$C$41</c:f>
              <c:strCache>
                <c:ptCount val="1"/>
                <c:pt idx="0">
                  <c:v>základní</c:v>
                </c:pt>
              </c:strCache>
            </c:strRef>
          </c:tx>
          <c:cat>
            <c:strRef>
              <c:f>'4'!$D$32:$E$32</c:f>
              <c:strCache>
                <c:ptCount val="2"/>
                <c:pt idx="0">
                  <c:v>ANO</c:v>
                </c:pt>
                <c:pt idx="1">
                  <c:v>NE</c:v>
                </c:pt>
              </c:strCache>
            </c:strRef>
          </c:cat>
          <c:val>
            <c:numRef>
              <c:f>'4'!$D$41:$E$41</c:f>
              <c:numCache>
                <c:formatCode>General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val>
        </c:ser>
        <c:ser>
          <c:idx val="9"/>
          <c:order val="1"/>
          <c:tx>
            <c:strRef>
              <c:f>'4'!$C$42</c:f>
              <c:strCache>
                <c:ptCount val="1"/>
                <c:pt idx="0">
                  <c:v>vyučen</c:v>
                </c:pt>
              </c:strCache>
            </c:strRef>
          </c:tx>
          <c:cat>
            <c:strRef>
              <c:f>'4'!$D$32:$E$32</c:f>
              <c:strCache>
                <c:ptCount val="2"/>
                <c:pt idx="0">
                  <c:v>ANO</c:v>
                </c:pt>
                <c:pt idx="1">
                  <c:v>NE</c:v>
                </c:pt>
              </c:strCache>
            </c:strRef>
          </c:cat>
          <c:val>
            <c:numRef>
              <c:f>'4'!$D$42:$E$42</c:f>
              <c:numCache>
                <c:formatCode>General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val>
        </c:ser>
        <c:ser>
          <c:idx val="10"/>
          <c:order val="2"/>
          <c:tx>
            <c:strRef>
              <c:f>'4'!$C$43</c:f>
              <c:strCache>
                <c:ptCount val="1"/>
                <c:pt idx="0">
                  <c:v>SŠ</c:v>
                </c:pt>
              </c:strCache>
            </c:strRef>
          </c:tx>
          <c:cat>
            <c:strRef>
              <c:f>'4'!$D$32:$E$32</c:f>
              <c:strCache>
                <c:ptCount val="2"/>
                <c:pt idx="0">
                  <c:v>ANO</c:v>
                </c:pt>
                <c:pt idx="1">
                  <c:v>NE</c:v>
                </c:pt>
              </c:strCache>
            </c:strRef>
          </c:cat>
          <c:val>
            <c:numRef>
              <c:f>'4'!$D$43:$E$43</c:f>
              <c:numCache>
                <c:formatCode>General</c:formatCode>
                <c:ptCount val="2"/>
                <c:pt idx="0">
                  <c:v>0</c:v>
                </c:pt>
                <c:pt idx="1">
                  <c:v>7</c:v>
                </c:pt>
              </c:numCache>
            </c:numRef>
          </c:val>
        </c:ser>
        <c:ser>
          <c:idx val="11"/>
          <c:order val="3"/>
          <c:tx>
            <c:strRef>
              <c:f>'4'!$C$44</c:f>
              <c:strCache>
                <c:ptCount val="1"/>
                <c:pt idx="0">
                  <c:v>VŠ</c:v>
                </c:pt>
              </c:strCache>
            </c:strRef>
          </c:tx>
          <c:cat>
            <c:strRef>
              <c:f>'4'!$D$32:$E$32</c:f>
              <c:strCache>
                <c:ptCount val="2"/>
                <c:pt idx="0">
                  <c:v>ANO</c:v>
                </c:pt>
                <c:pt idx="1">
                  <c:v>NE</c:v>
                </c:pt>
              </c:strCache>
            </c:strRef>
          </c:cat>
          <c:val>
            <c:numRef>
              <c:f>'4'!$D$44:$E$44</c:f>
              <c:numCache>
                <c:formatCode>General</c:formatCode>
                <c:ptCount val="2"/>
                <c:pt idx="0">
                  <c:v>0</c:v>
                </c:pt>
                <c:pt idx="1">
                  <c:v>5</c:v>
                </c:pt>
              </c:numCache>
            </c:numRef>
          </c:val>
        </c:ser>
        <c:axId val="182376704"/>
        <c:axId val="132849664"/>
      </c:barChart>
      <c:catAx>
        <c:axId val="182376704"/>
        <c:scaling>
          <c:orientation val="minMax"/>
        </c:scaling>
        <c:axPos val="b"/>
        <c:tickLblPos val="nextTo"/>
        <c:crossAx val="132849664"/>
        <c:crosses val="autoZero"/>
        <c:auto val="1"/>
        <c:lblAlgn val="ctr"/>
        <c:lblOffset val="100"/>
      </c:catAx>
      <c:valAx>
        <c:axId val="132849664"/>
        <c:scaling>
          <c:orientation val="minMax"/>
        </c:scaling>
        <c:axPos val="l"/>
        <c:majorGridlines/>
        <c:numFmt formatCode="General" sourceLinked="1"/>
        <c:tickLblPos val="nextTo"/>
        <c:crossAx val="182376704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chart>
    <c:title>
      <c:tx>
        <c:rich>
          <a:bodyPr/>
          <a:lstStyle/>
          <a:p>
            <a:pPr>
              <a:defRPr/>
            </a:pPr>
            <a:r>
              <a:rPr lang="cs-CZ"/>
              <a:t>Odpověď ANO podle věku v %</a:t>
            </a:r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strRef>
              <c:f>'4'!$D$66</c:f>
              <c:strCache>
                <c:ptCount val="1"/>
                <c:pt idx="0">
                  <c:v>ANO v %</c:v>
                </c:pt>
              </c:strCache>
            </c:strRef>
          </c:tx>
          <c:cat>
            <c:strRef>
              <c:f>'4'!$C$67:$C$72</c:f>
              <c:strCache>
                <c:ptCount val="6"/>
                <c:pt idx="0">
                  <c:v>15-19</c:v>
                </c:pt>
                <c:pt idx="1">
                  <c:v>20-29</c:v>
                </c:pt>
                <c:pt idx="2">
                  <c:v>30-39</c:v>
                </c:pt>
                <c:pt idx="3">
                  <c:v>40-49</c:v>
                </c:pt>
                <c:pt idx="4">
                  <c:v>50-59</c:v>
                </c:pt>
                <c:pt idx="5">
                  <c:v>60-69</c:v>
                </c:pt>
              </c:strCache>
            </c:strRef>
          </c:cat>
          <c:val>
            <c:numRef>
              <c:f>'4'!$D$67:$D$72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axId val="132905984"/>
        <c:axId val="182280960"/>
      </c:barChart>
      <c:catAx>
        <c:axId val="132905984"/>
        <c:scaling>
          <c:orientation val="minMax"/>
        </c:scaling>
        <c:axPos val="b"/>
        <c:tickLblPos val="nextTo"/>
        <c:crossAx val="182280960"/>
        <c:crosses val="autoZero"/>
        <c:auto val="1"/>
        <c:lblAlgn val="ctr"/>
        <c:lblOffset val="100"/>
      </c:catAx>
      <c:valAx>
        <c:axId val="182280960"/>
        <c:scaling>
          <c:orientation val="minMax"/>
        </c:scaling>
        <c:axPos val="l"/>
        <c:majorGridlines/>
        <c:numFmt formatCode="0" sourceLinked="1"/>
        <c:tickLblPos val="nextTo"/>
        <c:crossAx val="132905984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chart>
    <c:title>
      <c:tx>
        <c:rich>
          <a:bodyPr/>
          <a:lstStyle/>
          <a:p>
            <a:pPr>
              <a:defRPr/>
            </a:pPr>
            <a:r>
              <a:rPr lang="cs-CZ" sz="1800" b="1" i="0" u="none" strike="noStrike" baseline="0"/>
              <a:t>Odpověď ANO podle vzdělání </a:t>
            </a:r>
            <a:r>
              <a:rPr lang="cs-CZ"/>
              <a:t> v %</a:t>
            </a:r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strRef>
              <c:f>'4'!$D$75</c:f>
              <c:strCache>
                <c:ptCount val="1"/>
                <c:pt idx="0">
                  <c:v>ANO v %</c:v>
                </c:pt>
              </c:strCache>
            </c:strRef>
          </c:tx>
          <c:cat>
            <c:strRef>
              <c:f>'4'!$C$76:$C$79</c:f>
              <c:strCache>
                <c:ptCount val="4"/>
                <c:pt idx="0">
                  <c:v>základní</c:v>
                </c:pt>
                <c:pt idx="1">
                  <c:v>vyučen</c:v>
                </c:pt>
                <c:pt idx="2">
                  <c:v>SŠ</c:v>
                </c:pt>
                <c:pt idx="3">
                  <c:v>VŠ</c:v>
                </c:pt>
              </c:strCache>
            </c:strRef>
          </c:cat>
          <c:val>
            <c:numRef>
              <c:f>'4'!$D$76:$D$79</c:f>
              <c:numCache>
                <c:formatCode>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axId val="170856832"/>
        <c:axId val="170858368"/>
      </c:barChart>
      <c:catAx>
        <c:axId val="170856832"/>
        <c:scaling>
          <c:orientation val="minMax"/>
        </c:scaling>
        <c:axPos val="b"/>
        <c:tickLblPos val="nextTo"/>
        <c:crossAx val="170858368"/>
        <c:crosses val="autoZero"/>
        <c:auto val="1"/>
        <c:lblAlgn val="ctr"/>
        <c:lblOffset val="100"/>
      </c:catAx>
      <c:valAx>
        <c:axId val="170858368"/>
        <c:scaling>
          <c:orientation val="minMax"/>
        </c:scaling>
        <c:axPos val="l"/>
        <c:majorGridlines/>
        <c:numFmt formatCode="0" sourceLinked="1"/>
        <c:tickLblPos val="nextTo"/>
        <c:crossAx val="170856832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chart>
    <c:title>
      <c:layout/>
    </c:title>
    <c:plotArea>
      <c:layout/>
      <c:barChart>
        <c:barDir val="col"/>
        <c:grouping val="clustered"/>
        <c:ser>
          <c:idx val="0"/>
          <c:order val="0"/>
          <c:tx>
            <c:strRef>
              <c:f>'4'!$C$84</c:f>
              <c:strCache>
                <c:ptCount val="1"/>
                <c:pt idx="0">
                  <c:v>Máte představu, kolik vězňů je zde ve věznici?</c:v>
                </c:pt>
              </c:strCache>
            </c:strRef>
          </c:tx>
          <c:dLbls>
            <c:showVal val="1"/>
          </c:dLbls>
          <c:cat>
            <c:strRef>
              <c:f>'4'!$D$83:$E$83</c:f>
              <c:strCache>
                <c:ptCount val="2"/>
                <c:pt idx="0">
                  <c:v>ANO v %</c:v>
                </c:pt>
                <c:pt idx="1">
                  <c:v>NE v %</c:v>
                </c:pt>
              </c:strCache>
            </c:strRef>
          </c:cat>
          <c:val>
            <c:numRef>
              <c:f>'4'!$D$84:$E$84</c:f>
              <c:numCache>
                <c:formatCode>0</c:formatCode>
                <c:ptCount val="2"/>
                <c:pt idx="0">
                  <c:v>0</c:v>
                </c:pt>
                <c:pt idx="1">
                  <c:v>100</c:v>
                </c:pt>
              </c:numCache>
            </c:numRef>
          </c:val>
        </c:ser>
        <c:axId val="170903424"/>
        <c:axId val="170904960"/>
      </c:barChart>
      <c:catAx>
        <c:axId val="170903424"/>
        <c:scaling>
          <c:orientation val="minMax"/>
        </c:scaling>
        <c:axPos val="b"/>
        <c:tickLblPos val="nextTo"/>
        <c:crossAx val="170904960"/>
        <c:crosses val="autoZero"/>
        <c:auto val="1"/>
        <c:lblAlgn val="ctr"/>
        <c:lblOffset val="100"/>
      </c:catAx>
      <c:valAx>
        <c:axId val="170904960"/>
        <c:scaling>
          <c:orientation val="minMax"/>
        </c:scaling>
        <c:axPos val="l"/>
        <c:majorGridlines/>
        <c:numFmt formatCode="0" sourceLinked="1"/>
        <c:tickLblPos val="nextTo"/>
        <c:crossAx val="170903424"/>
        <c:crosses val="autoZero"/>
        <c:crossBetween val="between"/>
      </c:valAx>
    </c:plotArea>
    <c:plotVisOnly val="1"/>
  </c:chart>
  <c:printSettings>
    <c:headerFooter/>
    <c:pageMargins b="0.78740157499999996" l="0.7000000000000004" r="0.7000000000000004" t="0.78740157499999996" header="0.30000000000000021" footer="0.30000000000000021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chart>
    <c:plotArea>
      <c:layout/>
      <c:barChart>
        <c:barDir val="col"/>
        <c:grouping val="clustered"/>
        <c:ser>
          <c:idx val="0"/>
          <c:order val="0"/>
          <c:tx>
            <c:strRef>
              <c:f>'5'!$C$33</c:f>
              <c:strCache>
                <c:ptCount val="1"/>
                <c:pt idx="0">
                  <c:v>muži</c:v>
                </c:pt>
              </c:strCache>
            </c:strRef>
          </c:tx>
          <c:cat>
            <c:strRef>
              <c:f>'5'!$D$32:$E$32</c:f>
              <c:strCache>
                <c:ptCount val="2"/>
                <c:pt idx="0">
                  <c:v>ANO</c:v>
                </c:pt>
                <c:pt idx="1">
                  <c:v>NE</c:v>
                </c:pt>
              </c:strCache>
            </c:strRef>
          </c:cat>
          <c:val>
            <c:numRef>
              <c:f>'5'!$D$33:$E$33</c:f>
              <c:numCache>
                <c:formatCode>General</c:formatCode>
                <c:ptCount val="2"/>
                <c:pt idx="0">
                  <c:v>4</c:v>
                </c:pt>
                <c:pt idx="1">
                  <c:v>3</c:v>
                </c:pt>
              </c:numCache>
            </c:numRef>
          </c:val>
        </c:ser>
        <c:ser>
          <c:idx val="1"/>
          <c:order val="1"/>
          <c:tx>
            <c:strRef>
              <c:f>'5'!$C$34</c:f>
              <c:strCache>
                <c:ptCount val="1"/>
                <c:pt idx="0">
                  <c:v>ženy</c:v>
                </c:pt>
              </c:strCache>
            </c:strRef>
          </c:tx>
          <c:cat>
            <c:strRef>
              <c:f>'5'!$D$32:$E$32</c:f>
              <c:strCache>
                <c:ptCount val="2"/>
                <c:pt idx="0">
                  <c:v>ANO</c:v>
                </c:pt>
                <c:pt idx="1">
                  <c:v>NE</c:v>
                </c:pt>
              </c:strCache>
            </c:strRef>
          </c:cat>
          <c:val>
            <c:numRef>
              <c:f>'5'!$D$34:$E$34</c:f>
              <c:numCache>
                <c:formatCode>General</c:formatCode>
                <c:ptCount val="2"/>
                <c:pt idx="0">
                  <c:v>1</c:v>
                </c:pt>
                <c:pt idx="1">
                  <c:v>6</c:v>
                </c:pt>
              </c:numCache>
            </c:numRef>
          </c:val>
        </c:ser>
        <c:axId val="181477760"/>
        <c:axId val="181479296"/>
      </c:barChart>
      <c:catAx>
        <c:axId val="181477760"/>
        <c:scaling>
          <c:orientation val="minMax"/>
        </c:scaling>
        <c:axPos val="b"/>
        <c:tickLblPos val="nextTo"/>
        <c:crossAx val="181479296"/>
        <c:crosses val="autoZero"/>
        <c:auto val="1"/>
        <c:lblAlgn val="ctr"/>
        <c:lblOffset val="100"/>
      </c:catAx>
      <c:valAx>
        <c:axId val="181479296"/>
        <c:scaling>
          <c:orientation val="minMax"/>
        </c:scaling>
        <c:axPos val="l"/>
        <c:majorGridlines/>
        <c:numFmt formatCode="General" sourceLinked="1"/>
        <c:tickLblPos val="nextTo"/>
        <c:crossAx val="181477760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chart>
    <c:title>
      <c:layout/>
    </c:title>
    <c:plotArea>
      <c:layout/>
      <c:barChart>
        <c:barDir val="col"/>
        <c:grouping val="clustered"/>
        <c:ser>
          <c:idx val="3"/>
          <c:order val="0"/>
          <c:tx>
            <c:strRef>
              <c:f>gender!$C$27</c:f>
              <c:strCache>
                <c:ptCount val="1"/>
                <c:pt idx="0">
                  <c:v>Máte představu, kolik vězňů je zde ve věznici?</c:v>
                </c:pt>
              </c:strCache>
            </c:strRef>
          </c:tx>
          <c:spPr>
            <a:solidFill>
              <a:srgbClr val="0070C0"/>
            </a:solidFill>
          </c:spPr>
          <c:cat>
            <c:multiLvlStrRef>
              <c:f>gender!$D$22:$G$23</c:f>
              <c:multiLvlStrCache>
                <c:ptCount val="4"/>
                <c:lvl>
                  <c:pt idx="0">
                    <c:v>ANO</c:v>
                  </c:pt>
                  <c:pt idx="1">
                    <c:v>NE</c:v>
                  </c:pt>
                  <c:pt idx="2">
                    <c:v>ANO</c:v>
                  </c:pt>
                  <c:pt idx="3">
                    <c:v>NE</c:v>
                  </c:pt>
                </c:lvl>
                <c:lvl>
                  <c:pt idx="0">
                    <c:v>MUŽI</c:v>
                  </c:pt>
                  <c:pt idx="2">
                    <c:v>ŽENY</c:v>
                  </c:pt>
                </c:lvl>
              </c:multiLvlStrCache>
            </c:multiLvlStrRef>
          </c:cat>
          <c:val>
            <c:numRef>
              <c:f>gender!$D$27:$G$27</c:f>
              <c:numCache>
                <c:formatCode>General</c:formatCode>
                <c:ptCount val="4"/>
                <c:pt idx="0">
                  <c:v>0</c:v>
                </c:pt>
                <c:pt idx="1">
                  <c:v>7</c:v>
                </c:pt>
                <c:pt idx="2">
                  <c:v>0</c:v>
                </c:pt>
                <c:pt idx="3">
                  <c:v>7</c:v>
                </c:pt>
              </c:numCache>
            </c:numRef>
          </c:val>
        </c:ser>
        <c:axId val="155716608"/>
        <c:axId val="155742976"/>
      </c:barChart>
      <c:catAx>
        <c:axId val="155716608"/>
        <c:scaling>
          <c:orientation val="minMax"/>
        </c:scaling>
        <c:axPos val="b"/>
        <c:tickLblPos val="nextTo"/>
        <c:crossAx val="155742976"/>
        <c:crosses val="autoZero"/>
        <c:auto val="1"/>
        <c:lblAlgn val="ctr"/>
        <c:lblOffset val="100"/>
      </c:catAx>
      <c:valAx>
        <c:axId val="155742976"/>
        <c:scaling>
          <c:orientation val="minMax"/>
        </c:scaling>
        <c:axPos val="l"/>
        <c:majorGridlines/>
        <c:numFmt formatCode="General" sourceLinked="1"/>
        <c:tickLblPos val="nextTo"/>
        <c:crossAx val="155716608"/>
        <c:crosses val="autoZero"/>
        <c:crossBetween val="between"/>
      </c:valAx>
    </c:plotArea>
    <c:plotVisOnly val="1"/>
  </c:chart>
  <c:printSettings>
    <c:headerFooter/>
    <c:pageMargins b="0.78740157499999996" l="0.70000000000000007" r="0.70000000000000007" t="0.78740157499999996" header="0.30000000000000004" footer="0.30000000000000004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chart>
    <c:plotArea>
      <c:layout/>
      <c:barChart>
        <c:barDir val="col"/>
        <c:grouping val="clustered"/>
        <c:ser>
          <c:idx val="2"/>
          <c:order val="0"/>
          <c:tx>
            <c:strRef>
              <c:f>'5'!$C$35</c:f>
              <c:strCache>
                <c:ptCount val="1"/>
                <c:pt idx="0">
                  <c:v>15-19</c:v>
                </c:pt>
              </c:strCache>
            </c:strRef>
          </c:tx>
          <c:cat>
            <c:strRef>
              <c:f>'5'!$D$32:$E$32</c:f>
              <c:strCache>
                <c:ptCount val="2"/>
                <c:pt idx="0">
                  <c:v>ANO</c:v>
                </c:pt>
                <c:pt idx="1">
                  <c:v>NE</c:v>
                </c:pt>
              </c:strCache>
            </c:strRef>
          </c:cat>
          <c:val>
            <c:numRef>
              <c:f>'5'!$D$35:$E$35</c:f>
              <c:numCache>
                <c:formatCode>General</c:formatCode>
                <c:ptCount val="2"/>
                <c:pt idx="0">
                  <c:v>0</c:v>
                </c:pt>
                <c:pt idx="1">
                  <c:v>2</c:v>
                </c:pt>
              </c:numCache>
            </c:numRef>
          </c:val>
        </c:ser>
        <c:ser>
          <c:idx val="3"/>
          <c:order val="1"/>
          <c:tx>
            <c:strRef>
              <c:f>'5'!$C$36</c:f>
              <c:strCache>
                <c:ptCount val="1"/>
                <c:pt idx="0">
                  <c:v>20-29</c:v>
                </c:pt>
              </c:strCache>
            </c:strRef>
          </c:tx>
          <c:cat>
            <c:strRef>
              <c:f>'5'!$D$32:$E$32</c:f>
              <c:strCache>
                <c:ptCount val="2"/>
                <c:pt idx="0">
                  <c:v>ANO</c:v>
                </c:pt>
                <c:pt idx="1">
                  <c:v>NE</c:v>
                </c:pt>
              </c:strCache>
            </c:strRef>
          </c:cat>
          <c:val>
            <c:numRef>
              <c:f>'5'!$D$36:$E$36</c:f>
              <c:numCache>
                <c:formatCode>General</c:formatCode>
                <c:ptCount val="2"/>
                <c:pt idx="0">
                  <c:v>0</c:v>
                </c:pt>
                <c:pt idx="1">
                  <c:v>3</c:v>
                </c:pt>
              </c:numCache>
            </c:numRef>
          </c:val>
        </c:ser>
        <c:ser>
          <c:idx val="4"/>
          <c:order val="2"/>
          <c:tx>
            <c:strRef>
              <c:f>'5'!$C$37</c:f>
              <c:strCache>
                <c:ptCount val="1"/>
                <c:pt idx="0">
                  <c:v>30-39</c:v>
                </c:pt>
              </c:strCache>
            </c:strRef>
          </c:tx>
          <c:cat>
            <c:strRef>
              <c:f>'5'!$D$32:$E$32</c:f>
              <c:strCache>
                <c:ptCount val="2"/>
                <c:pt idx="0">
                  <c:v>ANO</c:v>
                </c:pt>
                <c:pt idx="1">
                  <c:v>NE</c:v>
                </c:pt>
              </c:strCache>
            </c:strRef>
          </c:cat>
          <c:val>
            <c:numRef>
              <c:f>'5'!$D$37:$E$37</c:f>
              <c:numCache>
                <c:formatCode>General</c:formatCode>
                <c:ptCount val="2"/>
                <c:pt idx="0">
                  <c:v>2</c:v>
                </c:pt>
                <c:pt idx="1">
                  <c:v>2</c:v>
                </c:pt>
              </c:numCache>
            </c:numRef>
          </c:val>
        </c:ser>
        <c:ser>
          <c:idx val="5"/>
          <c:order val="3"/>
          <c:tx>
            <c:strRef>
              <c:f>'5'!$C$38</c:f>
              <c:strCache>
                <c:ptCount val="1"/>
                <c:pt idx="0">
                  <c:v>40-49</c:v>
                </c:pt>
              </c:strCache>
            </c:strRef>
          </c:tx>
          <c:cat>
            <c:strRef>
              <c:f>'5'!$D$32:$E$32</c:f>
              <c:strCache>
                <c:ptCount val="2"/>
                <c:pt idx="0">
                  <c:v>ANO</c:v>
                </c:pt>
                <c:pt idx="1">
                  <c:v>NE</c:v>
                </c:pt>
              </c:strCache>
            </c:strRef>
          </c:cat>
          <c:val>
            <c:numRef>
              <c:f>'5'!$D$38:$E$38</c:f>
              <c:numCache>
                <c:formatCode>General</c:formatCode>
                <c:ptCount val="2"/>
                <c:pt idx="0">
                  <c:v>2</c:v>
                </c:pt>
                <c:pt idx="1">
                  <c:v>0</c:v>
                </c:pt>
              </c:numCache>
            </c:numRef>
          </c:val>
        </c:ser>
        <c:ser>
          <c:idx val="6"/>
          <c:order val="4"/>
          <c:tx>
            <c:strRef>
              <c:f>'5'!$C$39</c:f>
              <c:strCache>
                <c:ptCount val="1"/>
                <c:pt idx="0">
                  <c:v>50-59</c:v>
                </c:pt>
              </c:strCache>
            </c:strRef>
          </c:tx>
          <c:cat>
            <c:strRef>
              <c:f>'5'!$D$32:$E$32</c:f>
              <c:strCache>
                <c:ptCount val="2"/>
                <c:pt idx="0">
                  <c:v>ANO</c:v>
                </c:pt>
                <c:pt idx="1">
                  <c:v>NE</c:v>
                </c:pt>
              </c:strCache>
            </c:strRef>
          </c:cat>
          <c:val>
            <c:numRef>
              <c:f>'5'!$D$39:$E$39</c:f>
              <c:numCache>
                <c:formatCode>General</c:formatCode>
                <c:ptCount val="2"/>
                <c:pt idx="0">
                  <c:v>0</c:v>
                </c:pt>
                <c:pt idx="1">
                  <c:v>2</c:v>
                </c:pt>
              </c:numCache>
            </c:numRef>
          </c:val>
        </c:ser>
        <c:ser>
          <c:idx val="7"/>
          <c:order val="5"/>
          <c:tx>
            <c:strRef>
              <c:f>'5'!$C$40</c:f>
              <c:strCache>
                <c:ptCount val="1"/>
                <c:pt idx="0">
                  <c:v>60-69</c:v>
                </c:pt>
              </c:strCache>
            </c:strRef>
          </c:tx>
          <c:cat>
            <c:strRef>
              <c:f>'5'!$D$32:$E$32</c:f>
              <c:strCache>
                <c:ptCount val="2"/>
                <c:pt idx="0">
                  <c:v>ANO</c:v>
                </c:pt>
                <c:pt idx="1">
                  <c:v>NE</c:v>
                </c:pt>
              </c:strCache>
            </c:strRef>
          </c:cat>
          <c:val>
            <c:numRef>
              <c:f>'5'!$D$40:$E$40</c:f>
              <c:numCache>
                <c:formatCode>General</c:formatCode>
                <c:ptCount val="2"/>
                <c:pt idx="0">
                  <c:v>1</c:v>
                </c:pt>
                <c:pt idx="1">
                  <c:v>0</c:v>
                </c:pt>
              </c:numCache>
            </c:numRef>
          </c:val>
        </c:ser>
        <c:axId val="181806208"/>
        <c:axId val="181807744"/>
      </c:barChart>
      <c:catAx>
        <c:axId val="181806208"/>
        <c:scaling>
          <c:orientation val="minMax"/>
        </c:scaling>
        <c:axPos val="b"/>
        <c:tickLblPos val="nextTo"/>
        <c:crossAx val="181807744"/>
        <c:crosses val="autoZero"/>
        <c:auto val="1"/>
        <c:lblAlgn val="ctr"/>
        <c:lblOffset val="100"/>
      </c:catAx>
      <c:valAx>
        <c:axId val="181807744"/>
        <c:scaling>
          <c:orientation val="minMax"/>
        </c:scaling>
        <c:axPos val="l"/>
        <c:majorGridlines/>
        <c:numFmt formatCode="General" sourceLinked="1"/>
        <c:tickLblPos val="nextTo"/>
        <c:crossAx val="181806208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chart>
    <c:plotArea>
      <c:layout/>
      <c:barChart>
        <c:barDir val="col"/>
        <c:grouping val="clustered"/>
        <c:ser>
          <c:idx val="8"/>
          <c:order val="0"/>
          <c:tx>
            <c:strRef>
              <c:f>'5'!$C$41</c:f>
              <c:strCache>
                <c:ptCount val="1"/>
                <c:pt idx="0">
                  <c:v>základní</c:v>
                </c:pt>
              </c:strCache>
            </c:strRef>
          </c:tx>
          <c:cat>
            <c:strRef>
              <c:f>'5'!$D$32:$E$32</c:f>
              <c:strCache>
                <c:ptCount val="2"/>
                <c:pt idx="0">
                  <c:v>ANO</c:v>
                </c:pt>
                <c:pt idx="1">
                  <c:v>NE</c:v>
                </c:pt>
              </c:strCache>
            </c:strRef>
          </c:cat>
          <c:val>
            <c:numRef>
              <c:f>'5'!$D$41:$E$41</c:f>
              <c:numCache>
                <c:formatCode>General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val>
        </c:ser>
        <c:ser>
          <c:idx val="9"/>
          <c:order val="1"/>
          <c:tx>
            <c:strRef>
              <c:f>'5'!$C$42</c:f>
              <c:strCache>
                <c:ptCount val="1"/>
                <c:pt idx="0">
                  <c:v>vyučen</c:v>
                </c:pt>
              </c:strCache>
            </c:strRef>
          </c:tx>
          <c:cat>
            <c:strRef>
              <c:f>'5'!$D$32:$E$32</c:f>
              <c:strCache>
                <c:ptCount val="2"/>
                <c:pt idx="0">
                  <c:v>ANO</c:v>
                </c:pt>
                <c:pt idx="1">
                  <c:v>NE</c:v>
                </c:pt>
              </c:strCache>
            </c:strRef>
          </c:cat>
          <c:val>
            <c:numRef>
              <c:f>'5'!$D$42:$E$42</c:f>
              <c:numCache>
                <c:formatCode>General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val>
        </c:ser>
        <c:ser>
          <c:idx val="10"/>
          <c:order val="2"/>
          <c:tx>
            <c:strRef>
              <c:f>'5'!$C$43</c:f>
              <c:strCache>
                <c:ptCount val="1"/>
                <c:pt idx="0">
                  <c:v>SŠ</c:v>
                </c:pt>
              </c:strCache>
            </c:strRef>
          </c:tx>
          <c:cat>
            <c:strRef>
              <c:f>'5'!$D$32:$E$32</c:f>
              <c:strCache>
                <c:ptCount val="2"/>
                <c:pt idx="0">
                  <c:v>ANO</c:v>
                </c:pt>
                <c:pt idx="1">
                  <c:v>NE</c:v>
                </c:pt>
              </c:strCache>
            </c:strRef>
          </c:cat>
          <c:val>
            <c:numRef>
              <c:f>'5'!$D$43:$E$43</c:f>
              <c:numCache>
                <c:formatCode>General</c:formatCode>
                <c:ptCount val="2"/>
                <c:pt idx="0">
                  <c:v>3</c:v>
                </c:pt>
                <c:pt idx="1">
                  <c:v>4</c:v>
                </c:pt>
              </c:numCache>
            </c:numRef>
          </c:val>
        </c:ser>
        <c:ser>
          <c:idx val="11"/>
          <c:order val="3"/>
          <c:tx>
            <c:strRef>
              <c:f>'5'!$C$44</c:f>
              <c:strCache>
                <c:ptCount val="1"/>
                <c:pt idx="0">
                  <c:v>VŠ</c:v>
                </c:pt>
              </c:strCache>
            </c:strRef>
          </c:tx>
          <c:cat>
            <c:strRef>
              <c:f>'5'!$D$32:$E$32</c:f>
              <c:strCache>
                <c:ptCount val="2"/>
                <c:pt idx="0">
                  <c:v>ANO</c:v>
                </c:pt>
                <c:pt idx="1">
                  <c:v>NE</c:v>
                </c:pt>
              </c:strCache>
            </c:strRef>
          </c:cat>
          <c:val>
            <c:numRef>
              <c:f>'5'!$D$44:$E$44</c:f>
              <c:numCache>
                <c:formatCode>General</c:formatCode>
                <c:ptCount val="2"/>
                <c:pt idx="0">
                  <c:v>2</c:v>
                </c:pt>
                <c:pt idx="1">
                  <c:v>3</c:v>
                </c:pt>
              </c:numCache>
            </c:numRef>
          </c:val>
        </c:ser>
        <c:axId val="181850496"/>
        <c:axId val="181852032"/>
      </c:barChart>
      <c:catAx>
        <c:axId val="181850496"/>
        <c:scaling>
          <c:orientation val="minMax"/>
        </c:scaling>
        <c:axPos val="b"/>
        <c:tickLblPos val="nextTo"/>
        <c:crossAx val="181852032"/>
        <c:crosses val="autoZero"/>
        <c:auto val="1"/>
        <c:lblAlgn val="ctr"/>
        <c:lblOffset val="100"/>
      </c:catAx>
      <c:valAx>
        <c:axId val="181852032"/>
        <c:scaling>
          <c:orientation val="minMax"/>
        </c:scaling>
        <c:axPos val="l"/>
        <c:majorGridlines/>
        <c:numFmt formatCode="General" sourceLinked="1"/>
        <c:tickLblPos val="nextTo"/>
        <c:crossAx val="181850496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chart>
    <c:title>
      <c:tx>
        <c:rich>
          <a:bodyPr/>
          <a:lstStyle/>
          <a:p>
            <a:pPr>
              <a:defRPr/>
            </a:pPr>
            <a:r>
              <a:rPr lang="cs-CZ"/>
              <a:t>Odpověď ANO podle věku v %</a:t>
            </a:r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strRef>
              <c:f>'5'!$D$66</c:f>
              <c:strCache>
                <c:ptCount val="1"/>
                <c:pt idx="0">
                  <c:v>ANO v %</c:v>
                </c:pt>
              </c:strCache>
            </c:strRef>
          </c:tx>
          <c:cat>
            <c:strRef>
              <c:f>'5'!$C$67:$C$72</c:f>
              <c:strCache>
                <c:ptCount val="6"/>
                <c:pt idx="0">
                  <c:v>15-19</c:v>
                </c:pt>
                <c:pt idx="1">
                  <c:v>20-29</c:v>
                </c:pt>
                <c:pt idx="2">
                  <c:v>30-39</c:v>
                </c:pt>
                <c:pt idx="3">
                  <c:v>40-49</c:v>
                </c:pt>
                <c:pt idx="4">
                  <c:v>50-59</c:v>
                </c:pt>
                <c:pt idx="5">
                  <c:v>60-69</c:v>
                </c:pt>
              </c:strCache>
            </c:strRef>
          </c:cat>
          <c:val>
            <c:numRef>
              <c:f>'5'!$D$67:$D$72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50</c:v>
                </c:pt>
                <c:pt idx="3">
                  <c:v>100</c:v>
                </c:pt>
                <c:pt idx="4">
                  <c:v>0</c:v>
                </c:pt>
                <c:pt idx="5">
                  <c:v>100</c:v>
                </c:pt>
              </c:numCache>
            </c:numRef>
          </c:val>
        </c:ser>
        <c:axId val="132715648"/>
        <c:axId val="132717184"/>
      </c:barChart>
      <c:catAx>
        <c:axId val="132715648"/>
        <c:scaling>
          <c:orientation val="minMax"/>
        </c:scaling>
        <c:axPos val="b"/>
        <c:tickLblPos val="nextTo"/>
        <c:crossAx val="132717184"/>
        <c:crosses val="autoZero"/>
        <c:auto val="1"/>
        <c:lblAlgn val="ctr"/>
        <c:lblOffset val="100"/>
      </c:catAx>
      <c:valAx>
        <c:axId val="132717184"/>
        <c:scaling>
          <c:orientation val="minMax"/>
        </c:scaling>
        <c:axPos val="l"/>
        <c:majorGridlines/>
        <c:numFmt formatCode="0" sourceLinked="1"/>
        <c:tickLblPos val="nextTo"/>
        <c:crossAx val="132715648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chart>
    <c:title>
      <c:tx>
        <c:rich>
          <a:bodyPr/>
          <a:lstStyle/>
          <a:p>
            <a:pPr>
              <a:defRPr/>
            </a:pPr>
            <a:r>
              <a:rPr lang="cs-CZ" sz="1800" b="1" i="0" u="none" strike="noStrike" baseline="0"/>
              <a:t>Odpověď ANO podle vzdělání </a:t>
            </a:r>
            <a:r>
              <a:rPr lang="cs-CZ"/>
              <a:t> v %</a:t>
            </a:r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strRef>
              <c:f>'5'!$D$75</c:f>
              <c:strCache>
                <c:ptCount val="1"/>
                <c:pt idx="0">
                  <c:v>ANO v %</c:v>
                </c:pt>
              </c:strCache>
            </c:strRef>
          </c:tx>
          <c:dLbls>
            <c:showVal val="1"/>
          </c:dLbls>
          <c:cat>
            <c:strRef>
              <c:f>'5'!$C$76:$C$79</c:f>
              <c:strCache>
                <c:ptCount val="4"/>
                <c:pt idx="0">
                  <c:v>základní</c:v>
                </c:pt>
                <c:pt idx="1">
                  <c:v>vyučen</c:v>
                </c:pt>
                <c:pt idx="2">
                  <c:v>SŠ</c:v>
                </c:pt>
                <c:pt idx="3">
                  <c:v>VŠ</c:v>
                </c:pt>
              </c:strCache>
            </c:strRef>
          </c:cat>
          <c:val>
            <c:numRef>
              <c:f>'5'!$D$76:$D$79</c:f>
              <c:numCache>
                <c:formatCode>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42.857142857142854</c:v>
                </c:pt>
                <c:pt idx="3">
                  <c:v>40</c:v>
                </c:pt>
              </c:numCache>
            </c:numRef>
          </c:val>
        </c:ser>
        <c:axId val="132729088"/>
        <c:axId val="132734976"/>
      </c:barChart>
      <c:catAx>
        <c:axId val="132729088"/>
        <c:scaling>
          <c:orientation val="minMax"/>
        </c:scaling>
        <c:axPos val="b"/>
        <c:tickLblPos val="nextTo"/>
        <c:crossAx val="132734976"/>
        <c:crosses val="autoZero"/>
        <c:auto val="1"/>
        <c:lblAlgn val="ctr"/>
        <c:lblOffset val="100"/>
      </c:catAx>
      <c:valAx>
        <c:axId val="132734976"/>
        <c:scaling>
          <c:orientation val="minMax"/>
        </c:scaling>
        <c:axPos val="l"/>
        <c:majorGridlines/>
        <c:numFmt formatCode="0" sourceLinked="1"/>
        <c:tickLblPos val="nextTo"/>
        <c:crossAx val="132729088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chart>
    <c:title>
      <c:layout/>
    </c:title>
    <c:plotArea>
      <c:layout/>
      <c:barChart>
        <c:barDir val="col"/>
        <c:grouping val="clustered"/>
        <c:ser>
          <c:idx val="0"/>
          <c:order val="0"/>
          <c:tx>
            <c:strRef>
              <c:f>'5'!$C$84</c:f>
              <c:strCache>
                <c:ptCount val="1"/>
                <c:pt idx="0">
                  <c:v>Víte, jaké jsou důvody vazby?</c:v>
                </c:pt>
              </c:strCache>
            </c:strRef>
          </c:tx>
          <c:dLbls>
            <c:showVal val="1"/>
          </c:dLbls>
          <c:cat>
            <c:strRef>
              <c:f>'5'!$D$83:$E$83</c:f>
              <c:strCache>
                <c:ptCount val="2"/>
                <c:pt idx="0">
                  <c:v>ANO v %</c:v>
                </c:pt>
                <c:pt idx="1">
                  <c:v>NE v %</c:v>
                </c:pt>
              </c:strCache>
            </c:strRef>
          </c:cat>
          <c:val>
            <c:numRef>
              <c:f>'5'!$D$84:$E$84</c:f>
              <c:numCache>
                <c:formatCode>0</c:formatCode>
                <c:ptCount val="2"/>
                <c:pt idx="0">
                  <c:v>26.315789473684209</c:v>
                </c:pt>
                <c:pt idx="1">
                  <c:v>73.68421052631578</c:v>
                </c:pt>
              </c:numCache>
            </c:numRef>
          </c:val>
        </c:ser>
        <c:axId val="132768128"/>
        <c:axId val="132769664"/>
      </c:barChart>
      <c:catAx>
        <c:axId val="132768128"/>
        <c:scaling>
          <c:orientation val="minMax"/>
        </c:scaling>
        <c:axPos val="b"/>
        <c:tickLblPos val="nextTo"/>
        <c:crossAx val="132769664"/>
        <c:crosses val="autoZero"/>
        <c:auto val="1"/>
        <c:lblAlgn val="ctr"/>
        <c:lblOffset val="100"/>
      </c:catAx>
      <c:valAx>
        <c:axId val="132769664"/>
        <c:scaling>
          <c:orientation val="minMax"/>
        </c:scaling>
        <c:axPos val="l"/>
        <c:majorGridlines/>
        <c:numFmt formatCode="0" sourceLinked="1"/>
        <c:tickLblPos val="nextTo"/>
        <c:crossAx val="132768128"/>
        <c:crosses val="autoZero"/>
        <c:crossBetween val="between"/>
      </c:valAx>
    </c:plotArea>
    <c:plotVisOnly val="1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chart>
    <c:plotArea>
      <c:layout/>
      <c:barChart>
        <c:barDir val="col"/>
        <c:grouping val="clustered"/>
        <c:ser>
          <c:idx val="0"/>
          <c:order val="0"/>
          <c:tx>
            <c:strRef>
              <c:f>'6'!$C$33</c:f>
              <c:strCache>
                <c:ptCount val="1"/>
                <c:pt idx="0">
                  <c:v>muži</c:v>
                </c:pt>
              </c:strCache>
            </c:strRef>
          </c:tx>
          <c:cat>
            <c:strRef>
              <c:f>'6'!$D$32:$E$32</c:f>
              <c:strCache>
                <c:ptCount val="2"/>
                <c:pt idx="0">
                  <c:v>ANO</c:v>
                </c:pt>
                <c:pt idx="1">
                  <c:v>NE</c:v>
                </c:pt>
              </c:strCache>
            </c:strRef>
          </c:cat>
          <c:val>
            <c:numRef>
              <c:f>'6'!$D$33:$E$33</c:f>
              <c:numCache>
                <c:formatCode>General</c:formatCode>
                <c:ptCount val="2"/>
                <c:pt idx="0">
                  <c:v>4</c:v>
                </c:pt>
                <c:pt idx="1">
                  <c:v>3</c:v>
                </c:pt>
              </c:numCache>
            </c:numRef>
          </c:val>
        </c:ser>
        <c:ser>
          <c:idx val="1"/>
          <c:order val="1"/>
          <c:tx>
            <c:strRef>
              <c:f>'6'!$C$34</c:f>
              <c:strCache>
                <c:ptCount val="1"/>
                <c:pt idx="0">
                  <c:v>ženy</c:v>
                </c:pt>
              </c:strCache>
            </c:strRef>
          </c:tx>
          <c:cat>
            <c:strRef>
              <c:f>'6'!$D$32:$E$32</c:f>
              <c:strCache>
                <c:ptCount val="2"/>
                <c:pt idx="0">
                  <c:v>ANO</c:v>
                </c:pt>
                <c:pt idx="1">
                  <c:v>NE</c:v>
                </c:pt>
              </c:strCache>
            </c:strRef>
          </c:cat>
          <c:val>
            <c:numRef>
              <c:f>'6'!$D$34:$E$34</c:f>
              <c:numCache>
                <c:formatCode>General</c:formatCode>
                <c:ptCount val="2"/>
                <c:pt idx="0">
                  <c:v>1</c:v>
                </c:pt>
                <c:pt idx="1">
                  <c:v>6</c:v>
                </c:pt>
              </c:numCache>
            </c:numRef>
          </c:val>
        </c:ser>
        <c:axId val="186565760"/>
        <c:axId val="186567296"/>
      </c:barChart>
      <c:catAx>
        <c:axId val="186565760"/>
        <c:scaling>
          <c:orientation val="minMax"/>
        </c:scaling>
        <c:axPos val="b"/>
        <c:tickLblPos val="nextTo"/>
        <c:crossAx val="186567296"/>
        <c:crosses val="autoZero"/>
        <c:auto val="1"/>
        <c:lblAlgn val="ctr"/>
        <c:lblOffset val="100"/>
      </c:catAx>
      <c:valAx>
        <c:axId val="186567296"/>
        <c:scaling>
          <c:orientation val="minMax"/>
        </c:scaling>
        <c:axPos val="l"/>
        <c:majorGridlines/>
        <c:numFmt formatCode="General" sourceLinked="1"/>
        <c:tickLblPos val="nextTo"/>
        <c:crossAx val="186565760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chart>
    <c:plotArea>
      <c:layout/>
      <c:barChart>
        <c:barDir val="col"/>
        <c:grouping val="clustered"/>
        <c:ser>
          <c:idx val="2"/>
          <c:order val="0"/>
          <c:tx>
            <c:strRef>
              <c:f>'6'!$C$35</c:f>
              <c:strCache>
                <c:ptCount val="1"/>
                <c:pt idx="0">
                  <c:v>15-19</c:v>
                </c:pt>
              </c:strCache>
            </c:strRef>
          </c:tx>
          <c:cat>
            <c:strRef>
              <c:f>'6'!$D$32:$E$32</c:f>
              <c:strCache>
                <c:ptCount val="2"/>
                <c:pt idx="0">
                  <c:v>ANO</c:v>
                </c:pt>
                <c:pt idx="1">
                  <c:v>NE</c:v>
                </c:pt>
              </c:strCache>
            </c:strRef>
          </c:cat>
          <c:val>
            <c:numRef>
              <c:f>'6'!$D$35:$E$35</c:f>
              <c:numCache>
                <c:formatCode>General</c:formatCode>
                <c:ptCount val="2"/>
                <c:pt idx="0">
                  <c:v>0</c:v>
                </c:pt>
                <c:pt idx="1">
                  <c:v>2</c:v>
                </c:pt>
              </c:numCache>
            </c:numRef>
          </c:val>
        </c:ser>
        <c:ser>
          <c:idx val="3"/>
          <c:order val="1"/>
          <c:tx>
            <c:strRef>
              <c:f>'6'!$C$36</c:f>
              <c:strCache>
                <c:ptCount val="1"/>
                <c:pt idx="0">
                  <c:v>20-29</c:v>
                </c:pt>
              </c:strCache>
            </c:strRef>
          </c:tx>
          <c:cat>
            <c:strRef>
              <c:f>'6'!$D$32:$E$32</c:f>
              <c:strCache>
                <c:ptCount val="2"/>
                <c:pt idx="0">
                  <c:v>ANO</c:v>
                </c:pt>
                <c:pt idx="1">
                  <c:v>NE</c:v>
                </c:pt>
              </c:strCache>
            </c:strRef>
          </c:cat>
          <c:val>
            <c:numRef>
              <c:f>'6'!$D$36:$E$36</c:f>
              <c:numCache>
                <c:formatCode>General</c:formatCode>
                <c:ptCount val="2"/>
                <c:pt idx="0">
                  <c:v>0</c:v>
                </c:pt>
                <c:pt idx="1">
                  <c:v>3</c:v>
                </c:pt>
              </c:numCache>
            </c:numRef>
          </c:val>
        </c:ser>
        <c:ser>
          <c:idx val="4"/>
          <c:order val="2"/>
          <c:tx>
            <c:strRef>
              <c:f>'6'!$C$37</c:f>
              <c:strCache>
                <c:ptCount val="1"/>
                <c:pt idx="0">
                  <c:v>30-39</c:v>
                </c:pt>
              </c:strCache>
            </c:strRef>
          </c:tx>
          <c:cat>
            <c:strRef>
              <c:f>'6'!$D$32:$E$32</c:f>
              <c:strCache>
                <c:ptCount val="2"/>
                <c:pt idx="0">
                  <c:v>ANO</c:v>
                </c:pt>
                <c:pt idx="1">
                  <c:v>NE</c:v>
                </c:pt>
              </c:strCache>
            </c:strRef>
          </c:cat>
          <c:val>
            <c:numRef>
              <c:f>'6'!$D$37:$E$37</c:f>
              <c:numCache>
                <c:formatCode>General</c:formatCode>
                <c:ptCount val="2"/>
                <c:pt idx="0">
                  <c:v>2</c:v>
                </c:pt>
                <c:pt idx="1">
                  <c:v>2</c:v>
                </c:pt>
              </c:numCache>
            </c:numRef>
          </c:val>
        </c:ser>
        <c:ser>
          <c:idx val="5"/>
          <c:order val="3"/>
          <c:tx>
            <c:strRef>
              <c:f>'6'!$C$38</c:f>
              <c:strCache>
                <c:ptCount val="1"/>
                <c:pt idx="0">
                  <c:v>40-49</c:v>
                </c:pt>
              </c:strCache>
            </c:strRef>
          </c:tx>
          <c:cat>
            <c:strRef>
              <c:f>'6'!$D$32:$E$32</c:f>
              <c:strCache>
                <c:ptCount val="2"/>
                <c:pt idx="0">
                  <c:v>ANO</c:v>
                </c:pt>
                <c:pt idx="1">
                  <c:v>NE</c:v>
                </c:pt>
              </c:strCache>
            </c:strRef>
          </c:cat>
          <c:val>
            <c:numRef>
              <c:f>'6'!$D$38:$E$38</c:f>
              <c:numCache>
                <c:formatCode>General</c:formatCode>
                <c:ptCount val="2"/>
                <c:pt idx="0">
                  <c:v>2</c:v>
                </c:pt>
                <c:pt idx="1">
                  <c:v>0</c:v>
                </c:pt>
              </c:numCache>
            </c:numRef>
          </c:val>
        </c:ser>
        <c:ser>
          <c:idx val="6"/>
          <c:order val="4"/>
          <c:tx>
            <c:strRef>
              <c:f>'6'!$C$39</c:f>
              <c:strCache>
                <c:ptCount val="1"/>
                <c:pt idx="0">
                  <c:v>50-59</c:v>
                </c:pt>
              </c:strCache>
            </c:strRef>
          </c:tx>
          <c:cat>
            <c:strRef>
              <c:f>'6'!$D$32:$E$32</c:f>
              <c:strCache>
                <c:ptCount val="2"/>
                <c:pt idx="0">
                  <c:v>ANO</c:v>
                </c:pt>
                <c:pt idx="1">
                  <c:v>NE</c:v>
                </c:pt>
              </c:strCache>
            </c:strRef>
          </c:cat>
          <c:val>
            <c:numRef>
              <c:f>'6'!$D$39:$E$39</c:f>
              <c:numCache>
                <c:formatCode>General</c:formatCode>
                <c:ptCount val="2"/>
                <c:pt idx="0">
                  <c:v>0</c:v>
                </c:pt>
                <c:pt idx="1">
                  <c:v>2</c:v>
                </c:pt>
              </c:numCache>
            </c:numRef>
          </c:val>
        </c:ser>
        <c:ser>
          <c:idx val="7"/>
          <c:order val="5"/>
          <c:tx>
            <c:strRef>
              <c:f>'6'!$C$40</c:f>
              <c:strCache>
                <c:ptCount val="1"/>
                <c:pt idx="0">
                  <c:v>60-69</c:v>
                </c:pt>
              </c:strCache>
            </c:strRef>
          </c:tx>
          <c:cat>
            <c:strRef>
              <c:f>'6'!$D$32:$E$32</c:f>
              <c:strCache>
                <c:ptCount val="2"/>
                <c:pt idx="0">
                  <c:v>ANO</c:v>
                </c:pt>
                <c:pt idx="1">
                  <c:v>NE</c:v>
                </c:pt>
              </c:strCache>
            </c:strRef>
          </c:cat>
          <c:val>
            <c:numRef>
              <c:f>'6'!$D$40:$E$40</c:f>
              <c:numCache>
                <c:formatCode>General</c:formatCode>
                <c:ptCount val="2"/>
                <c:pt idx="0">
                  <c:v>1</c:v>
                </c:pt>
                <c:pt idx="1">
                  <c:v>0</c:v>
                </c:pt>
              </c:numCache>
            </c:numRef>
          </c:val>
        </c:ser>
        <c:axId val="186611584"/>
        <c:axId val="186613120"/>
      </c:barChart>
      <c:catAx>
        <c:axId val="186611584"/>
        <c:scaling>
          <c:orientation val="minMax"/>
        </c:scaling>
        <c:axPos val="b"/>
        <c:tickLblPos val="nextTo"/>
        <c:crossAx val="186613120"/>
        <c:crosses val="autoZero"/>
        <c:auto val="1"/>
        <c:lblAlgn val="ctr"/>
        <c:lblOffset val="100"/>
      </c:catAx>
      <c:valAx>
        <c:axId val="186613120"/>
        <c:scaling>
          <c:orientation val="minMax"/>
        </c:scaling>
        <c:axPos val="l"/>
        <c:majorGridlines/>
        <c:numFmt formatCode="General" sourceLinked="1"/>
        <c:tickLblPos val="nextTo"/>
        <c:crossAx val="186611584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chart>
    <c:plotArea>
      <c:layout/>
      <c:barChart>
        <c:barDir val="col"/>
        <c:grouping val="clustered"/>
        <c:ser>
          <c:idx val="8"/>
          <c:order val="0"/>
          <c:tx>
            <c:strRef>
              <c:f>'6'!$C$41</c:f>
              <c:strCache>
                <c:ptCount val="1"/>
                <c:pt idx="0">
                  <c:v>základní</c:v>
                </c:pt>
              </c:strCache>
            </c:strRef>
          </c:tx>
          <c:cat>
            <c:strRef>
              <c:f>'6'!$D$32:$E$32</c:f>
              <c:strCache>
                <c:ptCount val="2"/>
                <c:pt idx="0">
                  <c:v>ANO</c:v>
                </c:pt>
                <c:pt idx="1">
                  <c:v>NE</c:v>
                </c:pt>
              </c:strCache>
            </c:strRef>
          </c:cat>
          <c:val>
            <c:numRef>
              <c:f>'6'!$D$41:$E$41</c:f>
              <c:numCache>
                <c:formatCode>General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val>
        </c:ser>
        <c:ser>
          <c:idx val="9"/>
          <c:order val="1"/>
          <c:tx>
            <c:strRef>
              <c:f>'6'!$C$42</c:f>
              <c:strCache>
                <c:ptCount val="1"/>
                <c:pt idx="0">
                  <c:v>vyučen</c:v>
                </c:pt>
              </c:strCache>
            </c:strRef>
          </c:tx>
          <c:cat>
            <c:strRef>
              <c:f>'6'!$D$32:$E$32</c:f>
              <c:strCache>
                <c:ptCount val="2"/>
                <c:pt idx="0">
                  <c:v>ANO</c:v>
                </c:pt>
                <c:pt idx="1">
                  <c:v>NE</c:v>
                </c:pt>
              </c:strCache>
            </c:strRef>
          </c:cat>
          <c:val>
            <c:numRef>
              <c:f>'6'!$D$42:$E$42</c:f>
              <c:numCache>
                <c:formatCode>General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val>
        </c:ser>
        <c:ser>
          <c:idx val="10"/>
          <c:order val="2"/>
          <c:tx>
            <c:strRef>
              <c:f>'6'!$C$43</c:f>
              <c:strCache>
                <c:ptCount val="1"/>
                <c:pt idx="0">
                  <c:v>SŠ</c:v>
                </c:pt>
              </c:strCache>
            </c:strRef>
          </c:tx>
          <c:cat>
            <c:strRef>
              <c:f>'6'!$D$32:$E$32</c:f>
              <c:strCache>
                <c:ptCount val="2"/>
                <c:pt idx="0">
                  <c:v>ANO</c:v>
                </c:pt>
                <c:pt idx="1">
                  <c:v>NE</c:v>
                </c:pt>
              </c:strCache>
            </c:strRef>
          </c:cat>
          <c:val>
            <c:numRef>
              <c:f>'6'!$D$43:$E$43</c:f>
              <c:numCache>
                <c:formatCode>General</c:formatCode>
                <c:ptCount val="2"/>
                <c:pt idx="0">
                  <c:v>3</c:v>
                </c:pt>
                <c:pt idx="1">
                  <c:v>4</c:v>
                </c:pt>
              </c:numCache>
            </c:numRef>
          </c:val>
        </c:ser>
        <c:ser>
          <c:idx val="11"/>
          <c:order val="3"/>
          <c:tx>
            <c:strRef>
              <c:f>'6'!$C$44</c:f>
              <c:strCache>
                <c:ptCount val="1"/>
                <c:pt idx="0">
                  <c:v>VŠ</c:v>
                </c:pt>
              </c:strCache>
            </c:strRef>
          </c:tx>
          <c:cat>
            <c:strRef>
              <c:f>'6'!$D$32:$E$32</c:f>
              <c:strCache>
                <c:ptCount val="2"/>
                <c:pt idx="0">
                  <c:v>ANO</c:v>
                </c:pt>
                <c:pt idx="1">
                  <c:v>NE</c:v>
                </c:pt>
              </c:strCache>
            </c:strRef>
          </c:cat>
          <c:val>
            <c:numRef>
              <c:f>'6'!$D$44:$E$44</c:f>
              <c:numCache>
                <c:formatCode>General</c:formatCode>
                <c:ptCount val="2"/>
                <c:pt idx="0">
                  <c:v>2</c:v>
                </c:pt>
                <c:pt idx="1">
                  <c:v>3</c:v>
                </c:pt>
              </c:numCache>
            </c:numRef>
          </c:val>
        </c:ser>
        <c:axId val="186664064"/>
        <c:axId val="186665600"/>
      </c:barChart>
      <c:catAx>
        <c:axId val="186664064"/>
        <c:scaling>
          <c:orientation val="minMax"/>
        </c:scaling>
        <c:axPos val="b"/>
        <c:tickLblPos val="nextTo"/>
        <c:crossAx val="186665600"/>
        <c:crosses val="autoZero"/>
        <c:auto val="1"/>
        <c:lblAlgn val="ctr"/>
        <c:lblOffset val="100"/>
      </c:catAx>
      <c:valAx>
        <c:axId val="186665600"/>
        <c:scaling>
          <c:orientation val="minMax"/>
        </c:scaling>
        <c:axPos val="l"/>
        <c:majorGridlines/>
        <c:numFmt formatCode="General" sourceLinked="1"/>
        <c:tickLblPos val="nextTo"/>
        <c:crossAx val="186664064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chart>
    <c:title>
      <c:tx>
        <c:rich>
          <a:bodyPr/>
          <a:lstStyle/>
          <a:p>
            <a:pPr>
              <a:defRPr/>
            </a:pPr>
            <a:r>
              <a:rPr lang="cs-CZ"/>
              <a:t>Odpověď ANO podle věku v %</a:t>
            </a:r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strRef>
              <c:f>'6'!$D$66</c:f>
              <c:strCache>
                <c:ptCount val="1"/>
                <c:pt idx="0">
                  <c:v>ANO v %</c:v>
                </c:pt>
              </c:strCache>
            </c:strRef>
          </c:tx>
          <c:cat>
            <c:strRef>
              <c:f>'6'!$C$67:$C$72</c:f>
              <c:strCache>
                <c:ptCount val="6"/>
                <c:pt idx="0">
                  <c:v>15-19</c:v>
                </c:pt>
                <c:pt idx="1">
                  <c:v>20-29</c:v>
                </c:pt>
                <c:pt idx="2">
                  <c:v>30-39</c:v>
                </c:pt>
                <c:pt idx="3">
                  <c:v>40-49</c:v>
                </c:pt>
                <c:pt idx="4">
                  <c:v>50-59</c:v>
                </c:pt>
                <c:pt idx="5">
                  <c:v>60-69</c:v>
                </c:pt>
              </c:strCache>
            </c:strRef>
          </c:cat>
          <c:val>
            <c:numRef>
              <c:f>'6'!$D$67:$D$72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50</c:v>
                </c:pt>
                <c:pt idx="3">
                  <c:v>100</c:v>
                </c:pt>
                <c:pt idx="4">
                  <c:v>0</c:v>
                </c:pt>
                <c:pt idx="5">
                  <c:v>100</c:v>
                </c:pt>
              </c:numCache>
            </c:numRef>
          </c:val>
        </c:ser>
        <c:axId val="186689408"/>
        <c:axId val="186690944"/>
      </c:barChart>
      <c:catAx>
        <c:axId val="186689408"/>
        <c:scaling>
          <c:orientation val="minMax"/>
        </c:scaling>
        <c:axPos val="b"/>
        <c:tickLblPos val="nextTo"/>
        <c:crossAx val="186690944"/>
        <c:crosses val="autoZero"/>
        <c:auto val="1"/>
        <c:lblAlgn val="ctr"/>
        <c:lblOffset val="100"/>
      </c:catAx>
      <c:valAx>
        <c:axId val="186690944"/>
        <c:scaling>
          <c:orientation val="minMax"/>
        </c:scaling>
        <c:axPos val="l"/>
        <c:majorGridlines/>
        <c:numFmt formatCode="0" sourceLinked="1"/>
        <c:tickLblPos val="nextTo"/>
        <c:crossAx val="186689408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chart>
    <c:title>
      <c:tx>
        <c:rich>
          <a:bodyPr/>
          <a:lstStyle/>
          <a:p>
            <a:pPr>
              <a:defRPr/>
            </a:pPr>
            <a:r>
              <a:rPr lang="cs-CZ" sz="1800" b="1" i="0" u="none" strike="noStrike" baseline="0"/>
              <a:t>Odpověď ANO podle vzdělání </a:t>
            </a:r>
            <a:r>
              <a:rPr lang="cs-CZ"/>
              <a:t> v %</a:t>
            </a:r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strRef>
              <c:f>'6'!$D$75</c:f>
              <c:strCache>
                <c:ptCount val="1"/>
                <c:pt idx="0">
                  <c:v>ANO v %</c:v>
                </c:pt>
              </c:strCache>
            </c:strRef>
          </c:tx>
          <c:dLbls>
            <c:showVal val="1"/>
          </c:dLbls>
          <c:cat>
            <c:strRef>
              <c:f>'6'!$C$76:$C$79</c:f>
              <c:strCache>
                <c:ptCount val="4"/>
                <c:pt idx="0">
                  <c:v>základní</c:v>
                </c:pt>
                <c:pt idx="1">
                  <c:v>vyučen</c:v>
                </c:pt>
                <c:pt idx="2">
                  <c:v>SŠ</c:v>
                </c:pt>
                <c:pt idx="3">
                  <c:v>VŠ</c:v>
                </c:pt>
              </c:strCache>
            </c:strRef>
          </c:cat>
          <c:val>
            <c:numRef>
              <c:f>'6'!$D$76:$D$79</c:f>
              <c:numCache>
                <c:formatCode>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42.857142857142854</c:v>
                </c:pt>
                <c:pt idx="3">
                  <c:v>40</c:v>
                </c:pt>
              </c:numCache>
            </c:numRef>
          </c:val>
        </c:ser>
        <c:axId val="186703232"/>
        <c:axId val="186762368"/>
      </c:barChart>
      <c:catAx>
        <c:axId val="186703232"/>
        <c:scaling>
          <c:orientation val="minMax"/>
        </c:scaling>
        <c:axPos val="b"/>
        <c:tickLblPos val="nextTo"/>
        <c:crossAx val="186762368"/>
        <c:crosses val="autoZero"/>
        <c:auto val="1"/>
        <c:lblAlgn val="ctr"/>
        <c:lblOffset val="100"/>
      </c:catAx>
      <c:valAx>
        <c:axId val="186762368"/>
        <c:scaling>
          <c:orientation val="minMax"/>
        </c:scaling>
        <c:axPos val="l"/>
        <c:majorGridlines/>
        <c:numFmt formatCode="0" sourceLinked="1"/>
        <c:tickLblPos val="nextTo"/>
        <c:crossAx val="186703232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style val="3"/>
  <c:chart>
    <c:title/>
    <c:plotArea>
      <c:layout/>
      <c:barChart>
        <c:barDir val="col"/>
        <c:grouping val="clustered"/>
        <c:ser>
          <c:idx val="4"/>
          <c:order val="0"/>
          <c:tx>
            <c:strRef>
              <c:f>gender!$C$28</c:f>
              <c:strCache>
                <c:ptCount val="1"/>
                <c:pt idx="0">
                  <c:v>Víte, jaké jsou důvody vazby?</c:v>
                </c:pt>
              </c:strCache>
            </c:strRef>
          </c:tx>
          <c:spPr>
            <a:solidFill>
              <a:schemeClr val="accent1"/>
            </a:solidFill>
          </c:spPr>
          <c:dPt>
            <c:idx val="3"/>
            <c:spPr>
              <a:solidFill>
                <a:srgbClr val="0070C0"/>
              </a:solidFill>
            </c:spPr>
          </c:dPt>
          <c:cat>
            <c:multiLvlStrRef>
              <c:f>gender!$D$22:$G$23</c:f>
              <c:multiLvlStrCache>
                <c:ptCount val="4"/>
                <c:lvl>
                  <c:pt idx="0">
                    <c:v>ANO</c:v>
                  </c:pt>
                  <c:pt idx="1">
                    <c:v>NE</c:v>
                  </c:pt>
                  <c:pt idx="2">
                    <c:v>ANO</c:v>
                  </c:pt>
                  <c:pt idx="3">
                    <c:v>NE</c:v>
                  </c:pt>
                </c:lvl>
                <c:lvl>
                  <c:pt idx="0">
                    <c:v>MUŽI</c:v>
                  </c:pt>
                  <c:pt idx="2">
                    <c:v>ŽENY</c:v>
                  </c:pt>
                </c:lvl>
              </c:multiLvlStrCache>
            </c:multiLvlStrRef>
          </c:cat>
          <c:val>
            <c:numRef>
              <c:f>gender!$D$28:$G$28</c:f>
              <c:numCache>
                <c:formatCode>General</c:formatCode>
                <c:ptCount val="4"/>
                <c:pt idx="0">
                  <c:v>4</c:v>
                </c:pt>
                <c:pt idx="1">
                  <c:v>3</c:v>
                </c:pt>
                <c:pt idx="2">
                  <c:v>1</c:v>
                </c:pt>
                <c:pt idx="3">
                  <c:v>6</c:v>
                </c:pt>
              </c:numCache>
            </c:numRef>
          </c:val>
        </c:ser>
        <c:axId val="155775360"/>
        <c:axId val="155776896"/>
      </c:barChart>
      <c:catAx>
        <c:axId val="155775360"/>
        <c:scaling>
          <c:orientation val="minMax"/>
        </c:scaling>
        <c:axPos val="b"/>
        <c:tickLblPos val="nextTo"/>
        <c:crossAx val="155776896"/>
        <c:crosses val="autoZero"/>
        <c:auto val="1"/>
        <c:lblAlgn val="ctr"/>
        <c:lblOffset val="100"/>
      </c:catAx>
      <c:valAx>
        <c:axId val="155776896"/>
        <c:scaling>
          <c:orientation val="minMax"/>
        </c:scaling>
        <c:axPos val="l"/>
        <c:majorGridlines/>
        <c:numFmt formatCode="General" sourceLinked="1"/>
        <c:tickLblPos val="nextTo"/>
        <c:crossAx val="155775360"/>
        <c:crosses val="autoZero"/>
        <c:crossBetween val="between"/>
      </c:valAx>
    </c:plotArea>
    <c:plotVisOnly val="1"/>
  </c:chart>
  <c:printSettings>
    <c:headerFooter/>
    <c:pageMargins b="0.78740157499999996" l="0.70000000000000007" r="0.70000000000000007" t="0.78740157499999996" header="0.30000000000000004" footer="0.30000000000000004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chart>
    <c:title>
      <c:layout/>
    </c:title>
    <c:plotArea>
      <c:layout/>
      <c:barChart>
        <c:barDir val="col"/>
        <c:grouping val="clustered"/>
        <c:ser>
          <c:idx val="0"/>
          <c:order val="0"/>
          <c:tx>
            <c:strRef>
              <c:f>'6'!$C$84</c:f>
              <c:strCache>
                <c:ptCount val="1"/>
                <c:pt idx="0">
                  <c:v>Sledujete zprávy z liberecké věznice? (web, tv…)</c:v>
                </c:pt>
              </c:strCache>
            </c:strRef>
          </c:tx>
          <c:dLbls>
            <c:showVal val="1"/>
          </c:dLbls>
          <c:cat>
            <c:strRef>
              <c:f>'6'!$D$83:$E$83</c:f>
              <c:strCache>
                <c:ptCount val="2"/>
                <c:pt idx="0">
                  <c:v>ANO v %</c:v>
                </c:pt>
                <c:pt idx="1">
                  <c:v>NE v %</c:v>
                </c:pt>
              </c:strCache>
            </c:strRef>
          </c:cat>
          <c:val>
            <c:numRef>
              <c:f>'6'!$D$84:$E$84</c:f>
              <c:numCache>
                <c:formatCode>0</c:formatCode>
                <c:ptCount val="2"/>
                <c:pt idx="0">
                  <c:v>0</c:v>
                </c:pt>
                <c:pt idx="1">
                  <c:v>100</c:v>
                </c:pt>
              </c:numCache>
            </c:numRef>
          </c:val>
        </c:ser>
        <c:axId val="186795136"/>
        <c:axId val="186796672"/>
      </c:barChart>
      <c:catAx>
        <c:axId val="186795136"/>
        <c:scaling>
          <c:orientation val="minMax"/>
        </c:scaling>
        <c:axPos val="b"/>
        <c:tickLblPos val="nextTo"/>
        <c:crossAx val="186796672"/>
        <c:crosses val="autoZero"/>
        <c:auto val="1"/>
        <c:lblAlgn val="ctr"/>
        <c:lblOffset val="100"/>
      </c:catAx>
      <c:valAx>
        <c:axId val="186796672"/>
        <c:scaling>
          <c:orientation val="minMax"/>
        </c:scaling>
        <c:axPos val="l"/>
        <c:majorGridlines/>
        <c:numFmt formatCode="0" sourceLinked="1"/>
        <c:tickLblPos val="nextTo"/>
        <c:crossAx val="186795136"/>
        <c:crosses val="autoZero"/>
        <c:crossBetween val="between"/>
      </c:valAx>
    </c:plotArea>
    <c:plotVisOnly val="1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style val="3"/>
  <c:chart>
    <c:title/>
    <c:plotArea>
      <c:layout/>
      <c:barChart>
        <c:barDir val="col"/>
        <c:grouping val="clustered"/>
        <c:ser>
          <c:idx val="5"/>
          <c:order val="0"/>
          <c:tx>
            <c:strRef>
              <c:f>gender!$C$29</c:f>
              <c:strCache>
                <c:ptCount val="1"/>
                <c:pt idx="0">
                  <c:v>Sledujete zprávy z libercké věznice? (web, tv,…)</c:v>
                </c:pt>
              </c:strCache>
            </c:strRef>
          </c:tx>
          <c:spPr>
            <a:solidFill>
              <a:srgbClr val="0070C0"/>
            </a:solidFill>
          </c:spPr>
          <c:cat>
            <c:multiLvlStrRef>
              <c:f>gender!$D$22:$G$23</c:f>
              <c:multiLvlStrCache>
                <c:ptCount val="4"/>
                <c:lvl>
                  <c:pt idx="0">
                    <c:v>ANO</c:v>
                  </c:pt>
                  <c:pt idx="1">
                    <c:v>NE</c:v>
                  </c:pt>
                  <c:pt idx="2">
                    <c:v>ANO</c:v>
                  </c:pt>
                  <c:pt idx="3">
                    <c:v>NE</c:v>
                  </c:pt>
                </c:lvl>
                <c:lvl>
                  <c:pt idx="0">
                    <c:v>MUŽI</c:v>
                  </c:pt>
                  <c:pt idx="2">
                    <c:v>ŽENY</c:v>
                  </c:pt>
                </c:lvl>
              </c:multiLvlStrCache>
            </c:multiLvlStrRef>
          </c:cat>
          <c:val>
            <c:numRef>
              <c:f>gender!$D$29:$G$29</c:f>
              <c:numCache>
                <c:formatCode>General</c:formatCode>
                <c:ptCount val="4"/>
                <c:pt idx="0">
                  <c:v>0</c:v>
                </c:pt>
                <c:pt idx="1">
                  <c:v>7</c:v>
                </c:pt>
                <c:pt idx="2">
                  <c:v>0</c:v>
                </c:pt>
                <c:pt idx="3">
                  <c:v>7</c:v>
                </c:pt>
              </c:numCache>
            </c:numRef>
          </c:val>
        </c:ser>
        <c:axId val="156849280"/>
        <c:axId val="156850816"/>
      </c:barChart>
      <c:catAx>
        <c:axId val="156849280"/>
        <c:scaling>
          <c:orientation val="minMax"/>
        </c:scaling>
        <c:axPos val="b"/>
        <c:tickLblPos val="nextTo"/>
        <c:crossAx val="156850816"/>
        <c:crosses val="autoZero"/>
        <c:auto val="1"/>
        <c:lblAlgn val="ctr"/>
        <c:lblOffset val="100"/>
      </c:catAx>
      <c:valAx>
        <c:axId val="156850816"/>
        <c:scaling>
          <c:orientation val="minMax"/>
        </c:scaling>
        <c:axPos val="l"/>
        <c:majorGridlines/>
        <c:numFmt formatCode="General" sourceLinked="1"/>
        <c:tickLblPos val="nextTo"/>
        <c:crossAx val="156849280"/>
        <c:crosses val="autoZero"/>
        <c:crossBetween val="between"/>
      </c:valAx>
    </c:plotArea>
    <c:plotVisOnly val="1"/>
  </c:chart>
  <c:printSettings>
    <c:headerFooter/>
    <c:pageMargins b="0.78740157499999996" l="0.70000000000000007" r="0.70000000000000007" t="0.78740157499999996" header="0.30000000000000004" footer="0.30000000000000004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chart>
    <c:plotArea>
      <c:layout/>
      <c:barChart>
        <c:barDir val="col"/>
        <c:grouping val="stacked"/>
        <c:ser>
          <c:idx val="0"/>
          <c:order val="0"/>
          <c:tx>
            <c:strRef>
              <c:f>gender!$D$22:$D$23</c:f>
              <c:strCache>
                <c:ptCount val="1"/>
                <c:pt idx="0">
                  <c:v>MUŽI ANO</c:v>
                </c:pt>
              </c:strCache>
            </c:strRef>
          </c:tx>
          <c:cat>
            <c:strRef>
              <c:f>gender!$C$24:$C$29</c:f>
              <c:strCache>
                <c:ptCount val="6"/>
                <c:pt idx="0">
                  <c:v>Víte, že je v Liberci vazební věznice?</c:v>
                </c:pt>
                <c:pt idx="1">
                  <c:v>Mohla by nějak ohrožovat město?</c:v>
                </c:pt>
                <c:pt idx="2">
                  <c:v>Víte, jaký je rozdíl mezi VV a věznicí?</c:v>
                </c:pt>
                <c:pt idx="3">
                  <c:v>Máte představu, kolik vězňů je zde ve věznici?</c:v>
                </c:pt>
                <c:pt idx="4">
                  <c:v>Víte, jaké jsou důvody vazby?</c:v>
                </c:pt>
                <c:pt idx="5">
                  <c:v>Sledujete zprávy z libercké věznice? (web, tv,…)</c:v>
                </c:pt>
              </c:strCache>
            </c:strRef>
          </c:cat>
          <c:val>
            <c:numRef>
              <c:f>gender!$D$24:$D$29</c:f>
              <c:numCache>
                <c:formatCode>General</c:formatCode>
                <c:ptCount val="6"/>
                <c:pt idx="0">
                  <c:v>6</c:v>
                </c:pt>
                <c:pt idx="1">
                  <c:v>2</c:v>
                </c:pt>
                <c:pt idx="2">
                  <c:v>6</c:v>
                </c:pt>
                <c:pt idx="3">
                  <c:v>0</c:v>
                </c:pt>
                <c:pt idx="4">
                  <c:v>4</c:v>
                </c:pt>
                <c:pt idx="5">
                  <c:v>0</c:v>
                </c:pt>
              </c:numCache>
            </c:numRef>
          </c:val>
        </c:ser>
        <c:ser>
          <c:idx val="1"/>
          <c:order val="1"/>
          <c:tx>
            <c:strRef>
              <c:f>gender!$E$22:$E$23</c:f>
              <c:strCache>
                <c:ptCount val="1"/>
                <c:pt idx="0">
                  <c:v>MUŽI NE</c:v>
                </c:pt>
              </c:strCache>
            </c:strRef>
          </c:tx>
          <c:cat>
            <c:strRef>
              <c:f>gender!$C$24:$C$29</c:f>
              <c:strCache>
                <c:ptCount val="6"/>
                <c:pt idx="0">
                  <c:v>Víte, že je v Liberci vazební věznice?</c:v>
                </c:pt>
                <c:pt idx="1">
                  <c:v>Mohla by nějak ohrožovat město?</c:v>
                </c:pt>
                <c:pt idx="2">
                  <c:v>Víte, jaký je rozdíl mezi VV a věznicí?</c:v>
                </c:pt>
                <c:pt idx="3">
                  <c:v>Máte představu, kolik vězňů je zde ve věznici?</c:v>
                </c:pt>
                <c:pt idx="4">
                  <c:v>Víte, jaké jsou důvody vazby?</c:v>
                </c:pt>
                <c:pt idx="5">
                  <c:v>Sledujete zprávy z libercké věznice? (web, tv,…)</c:v>
                </c:pt>
              </c:strCache>
            </c:strRef>
          </c:cat>
          <c:val>
            <c:numRef>
              <c:f>gender!$E$24:$E$29</c:f>
              <c:numCache>
                <c:formatCode>General</c:formatCode>
                <c:ptCount val="6"/>
                <c:pt idx="0">
                  <c:v>1</c:v>
                </c:pt>
                <c:pt idx="1">
                  <c:v>5</c:v>
                </c:pt>
                <c:pt idx="2">
                  <c:v>1</c:v>
                </c:pt>
                <c:pt idx="3">
                  <c:v>7</c:v>
                </c:pt>
                <c:pt idx="4">
                  <c:v>3</c:v>
                </c:pt>
                <c:pt idx="5">
                  <c:v>7</c:v>
                </c:pt>
              </c:numCache>
            </c:numRef>
          </c:val>
        </c:ser>
        <c:overlap val="100"/>
        <c:axId val="156883584"/>
        <c:axId val="156885376"/>
      </c:barChart>
      <c:catAx>
        <c:axId val="156883584"/>
        <c:scaling>
          <c:orientation val="minMax"/>
        </c:scaling>
        <c:axPos val="b"/>
        <c:tickLblPos val="nextTo"/>
        <c:crossAx val="156885376"/>
        <c:crosses val="autoZero"/>
        <c:auto val="1"/>
        <c:lblAlgn val="ctr"/>
        <c:lblOffset val="100"/>
      </c:catAx>
      <c:valAx>
        <c:axId val="156885376"/>
        <c:scaling>
          <c:orientation val="minMax"/>
        </c:scaling>
        <c:axPos val="l"/>
        <c:majorGridlines/>
        <c:numFmt formatCode="General" sourceLinked="1"/>
        <c:tickLblPos val="nextTo"/>
        <c:crossAx val="156883584"/>
        <c:crosses val="autoZero"/>
        <c:crossBetween val="between"/>
      </c:valAx>
    </c:plotArea>
    <c:legend>
      <c:legendPos val="r"/>
    </c:legend>
    <c:plotVisOnly val="1"/>
  </c:chart>
  <c:printSettings>
    <c:headerFooter/>
    <c:pageMargins b="0.78740157499999996" l="0.70000000000000007" r="0.70000000000000007" t="0.78740157499999996" header="0.30000000000000004" footer="0.30000000000000004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chart>
    <c:plotArea>
      <c:layout/>
      <c:barChart>
        <c:barDir val="col"/>
        <c:grouping val="stacked"/>
        <c:ser>
          <c:idx val="2"/>
          <c:order val="0"/>
          <c:tx>
            <c:strRef>
              <c:f>gender!$F$22:$F$23</c:f>
              <c:strCache>
                <c:ptCount val="1"/>
                <c:pt idx="0">
                  <c:v>ŽENY ANO</c:v>
                </c:pt>
              </c:strCache>
            </c:strRef>
          </c:tx>
          <c:cat>
            <c:strRef>
              <c:f>gender!$C$24:$C$29</c:f>
              <c:strCache>
                <c:ptCount val="6"/>
                <c:pt idx="0">
                  <c:v>Víte, že je v Liberci vazební věznice?</c:v>
                </c:pt>
                <c:pt idx="1">
                  <c:v>Mohla by nějak ohrožovat město?</c:v>
                </c:pt>
                <c:pt idx="2">
                  <c:v>Víte, jaký je rozdíl mezi VV a věznicí?</c:v>
                </c:pt>
                <c:pt idx="3">
                  <c:v>Máte představu, kolik vězňů je zde ve věznici?</c:v>
                </c:pt>
                <c:pt idx="4">
                  <c:v>Víte, jaké jsou důvody vazby?</c:v>
                </c:pt>
                <c:pt idx="5">
                  <c:v>Sledujete zprávy z libercké věznice? (web, tv,…)</c:v>
                </c:pt>
              </c:strCache>
            </c:strRef>
          </c:cat>
          <c:val>
            <c:numRef>
              <c:f>gender!$F$24:$F$29</c:f>
              <c:numCache>
                <c:formatCode>General</c:formatCode>
                <c:ptCount val="6"/>
                <c:pt idx="0">
                  <c:v>6</c:v>
                </c:pt>
                <c:pt idx="1">
                  <c:v>0</c:v>
                </c:pt>
                <c:pt idx="2">
                  <c:v>5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</c:numCache>
            </c:numRef>
          </c:val>
        </c:ser>
        <c:ser>
          <c:idx val="3"/>
          <c:order val="1"/>
          <c:tx>
            <c:strRef>
              <c:f>gender!$G$22:$G$23</c:f>
              <c:strCache>
                <c:ptCount val="1"/>
                <c:pt idx="0">
                  <c:v>ŽENY NE</c:v>
                </c:pt>
              </c:strCache>
            </c:strRef>
          </c:tx>
          <c:cat>
            <c:strRef>
              <c:f>gender!$C$24:$C$29</c:f>
              <c:strCache>
                <c:ptCount val="6"/>
                <c:pt idx="0">
                  <c:v>Víte, že je v Liberci vazební věznice?</c:v>
                </c:pt>
                <c:pt idx="1">
                  <c:v>Mohla by nějak ohrožovat město?</c:v>
                </c:pt>
                <c:pt idx="2">
                  <c:v>Víte, jaký je rozdíl mezi VV a věznicí?</c:v>
                </c:pt>
                <c:pt idx="3">
                  <c:v>Máte představu, kolik vězňů je zde ve věznici?</c:v>
                </c:pt>
                <c:pt idx="4">
                  <c:v>Víte, jaké jsou důvody vazby?</c:v>
                </c:pt>
                <c:pt idx="5">
                  <c:v>Sledujete zprávy z libercké věznice? (web, tv,…)</c:v>
                </c:pt>
              </c:strCache>
            </c:strRef>
          </c:cat>
          <c:val>
            <c:numRef>
              <c:f>gender!$G$24:$G$29</c:f>
              <c:numCache>
                <c:formatCode>General</c:formatCode>
                <c:ptCount val="6"/>
                <c:pt idx="0">
                  <c:v>1</c:v>
                </c:pt>
                <c:pt idx="1">
                  <c:v>7</c:v>
                </c:pt>
                <c:pt idx="2">
                  <c:v>2</c:v>
                </c:pt>
                <c:pt idx="3">
                  <c:v>7</c:v>
                </c:pt>
                <c:pt idx="4">
                  <c:v>6</c:v>
                </c:pt>
                <c:pt idx="5">
                  <c:v>7</c:v>
                </c:pt>
              </c:numCache>
            </c:numRef>
          </c:val>
        </c:ser>
        <c:overlap val="100"/>
        <c:axId val="156918144"/>
        <c:axId val="156919680"/>
      </c:barChart>
      <c:catAx>
        <c:axId val="156918144"/>
        <c:scaling>
          <c:orientation val="minMax"/>
        </c:scaling>
        <c:axPos val="b"/>
        <c:tickLblPos val="nextTo"/>
        <c:crossAx val="156919680"/>
        <c:crosses val="autoZero"/>
        <c:auto val="1"/>
        <c:lblAlgn val="ctr"/>
        <c:lblOffset val="100"/>
      </c:catAx>
      <c:valAx>
        <c:axId val="156919680"/>
        <c:scaling>
          <c:orientation val="minMax"/>
        </c:scaling>
        <c:axPos val="l"/>
        <c:majorGridlines/>
        <c:numFmt formatCode="General" sourceLinked="1"/>
        <c:tickLblPos val="nextTo"/>
        <c:crossAx val="156918144"/>
        <c:crosses val="autoZero"/>
        <c:crossBetween val="between"/>
      </c:valAx>
    </c:plotArea>
    <c:legend>
      <c:legendPos val="r"/>
    </c:legend>
    <c:plotVisOnly val="1"/>
  </c:chart>
  <c:printSettings>
    <c:headerFooter/>
    <c:pageMargins b="0.78740157499999996" l="0.70000000000000007" r="0.70000000000000007" t="0.78740157499999996" header="0.30000000000000004" footer="0.30000000000000004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chart>
    <c:plotArea>
      <c:layout/>
      <c:barChart>
        <c:barDir val="col"/>
        <c:grouping val="clustered"/>
        <c:ser>
          <c:idx val="0"/>
          <c:order val="0"/>
          <c:tx>
            <c:strRef>
              <c:f>gender!$D$22:$D$23</c:f>
              <c:strCache>
                <c:ptCount val="1"/>
                <c:pt idx="0">
                  <c:v>MUŽI ANO</c:v>
                </c:pt>
              </c:strCache>
            </c:strRef>
          </c:tx>
          <c:cat>
            <c:multiLvlStrRef>
              <c:f>gender!$B$24:$C$29</c:f>
              <c:multiLvlStrCache>
                <c:ptCount val="6"/>
                <c:lvl>
                  <c:pt idx="0">
                    <c:v>Víte, že je v Liberci vazební věznice?</c:v>
                  </c:pt>
                  <c:pt idx="1">
                    <c:v>Mohla by nějak ohrožovat město?</c:v>
                  </c:pt>
                  <c:pt idx="2">
                    <c:v>Víte, jaký je rozdíl mezi VV a věznicí?</c:v>
                  </c:pt>
                  <c:pt idx="3">
                    <c:v>Máte představu, kolik vězňů je zde ve věznici?</c:v>
                  </c:pt>
                  <c:pt idx="4">
                    <c:v>Víte, jaké jsou důvody vazby?</c:v>
                  </c:pt>
                  <c:pt idx="5">
                    <c:v>Sledujete zprávy z libercké věznice? (web, tv,…)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</c:lvl>
              </c:multiLvlStrCache>
            </c:multiLvlStrRef>
          </c:cat>
          <c:val>
            <c:numRef>
              <c:f>gender!$D$24:$D$29</c:f>
              <c:numCache>
                <c:formatCode>General</c:formatCode>
                <c:ptCount val="6"/>
                <c:pt idx="0">
                  <c:v>6</c:v>
                </c:pt>
                <c:pt idx="1">
                  <c:v>2</c:v>
                </c:pt>
                <c:pt idx="2">
                  <c:v>6</c:v>
                </c:pt>
                <c:pt idx="3">
                  <c:v>0</c:v>
                </c:pt>
                <c:pt idx="4">
                  <c:v>4</c:v>
                </c:pt>
                <c:pt idx="5">
                  <c:v>0</c:v>
                </c:pt>
              </c:numCache>
            </c:numRef>
          </c:val>
        </c:ser>
        <c:ser>
          <c:idx val="1"/>
          <c:order val="1"/>
          <c:tx>
            <c:strRef>
              <c:f>gender!$E$22:$E$23</c:f>
              <c:strCache>
                <c:ptCount val="1"/>
                <c:pt idx="0">
                  <c:v>MUŽI NE</c:v>
                </c:pt>
              </c:strCache>
            </c:strRef>
          </c:tx>
          <c:cat>
            <c:multiLvlStrRef>
              <c:f>gender!$B$24:$C$29</c:f>
              <c:multiLvlStrCache>
                <c:ptCount val="6"/>
                <c:lvl>
                  <c:pt idx="0">
                    <c:v>Víte, že je v Liberci vazební věznice?</c:v>
                  </c:pt>
                  <c:pt idx="1">
                    <c:v>Mohla by nějak ohrožovat město?</c:v>
                  </c:pt>
                  <c:pt idx="2">
                    <c:v>Víte, jaký je rozdíl mezi VV a věznicí?</c:v>
                  </c:pt>
                  <c:pt idx="3">
                    <c:v>Máte představu, kolik vězňů je zde ve věznici?</c:v>
                  </c:pt>
                  <c:pt idx="4">
                    <c:v>Víte, jaké jsou důvody vazby?</c:v>
                  </c:pt>
                  <c:pt idx="5">
                    <c:v>Sledujete zprávy z libercké věznice? (web, tv,…)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</c:lvl>
              </c:multiLvlStrCache>
            </c:multiLvlStrRef>
          </c:cat>
          <c:val>
            <c:numRef>
              <c:f>gender!$E$24:$E$29</c:f>
              <c:numCache>
                <c:formatCode>General</c:formatCode>
                <c:ptCount val="6"/>
                <c:pt idx="0">
                  <c:v>1</c:v>
                </c:pt>
                <c:pt idx="1">
                  <c:v>5</c:v>
                </c:pt>
                <c:pt idx="2">
                  <c:v>1</c:v>
                </c:pt>
                <c:pt idx="3">
                  <c:v>7</c:v>
                </c:pt>
                <c:pt idx="4">
                  <c:v>3</c:v>
                </c:pt>
                <c:pt idx="5">
                  <c:v>7</c:v>
                </c:pt>
              </c:numCache>
            </c:numRef>
          </c:val>
        </c:ser>
        <c:ser>
          <c:idx val="2"/>
          <c:order val="2"/>
          <c:tx>
            <c:strRef>
              <c:f>gender!$F$22:$F$23</c:f>
              <c:strCache>
                <c:ptCount val="1"/>
                <c:pt idx="0">
                  <c:v>ŽENY ANO</c:v>
                </c:pt>
              </c:strCache>
            </c:strRef>
          </c:tx>
          <c:cat>
            <c:multiLvlStrRef>
              <c:f>gender!$B$24:$C$29</c:f>
              <c:multiLvlStrCache>
                <c:ptCount val="6"/>
                <c:lvl>
                  <c:pt idx="0">
                    <c:v>Víte, že je v Liberci vazební věznice?</c:v>
                  </c:pt>
                  <c:pt idx="1">
                    <c:v>Mohla by nějak ohrožovat město?</c:v>
                  </c:pt>
                  <c:pt idx="2">
                    <c:v>Víte, jaký je rozdíl mezi VV a věznicí?</c:v>
                  </c:pt>
                  <c:pt idx="3">
                    <c:v>Máte představu, kolik vězňů je zde ve věznici?</c:v>
                  </c:pt>
                  <c:pt idx="4">
                    <c:v>Víte, jaké jsou důvody vazby?</c:v>
                  </c:pt>
                  <c:pt idx="5">
                    <c:v>Sledujete zprávy z libercké věznice? (web, tv,…)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</c:lvl>
              </c:multiLvlStrCache>
            </c:multiLvlStrRef>
          </c:cat>
          <c:val>
            <c:numRef>
              <c:f>gender!$F$24:$F$29</c:f>
              <c:numCache>
                <c:formatCode>General</c:formatCode>
                <c:ptCount val="6"/>
                <c:pt idx="0">
                  <c:v>6</c:v>
                </c:pt>
                <c:pt idx="1">
                  <c:v>0</c:v>
                </c:pt>
                <c:pt idx="2">
                  <c:v>5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</c:numCache>
            </c:numRef>
          </c:val>
        </c:ser>
        <c:ser>
          <c:idx val="3"/>
          <c:order val="3"/>
          <c:tx>
            <c:strRef>
              <c:f>gender!$G$22:$G$23</c:f>
              <c:strCache>
                <c:ptCount val="1"/>
                <c:pt idx="0">
                  <c:v>ŽENY NE</c:v>
                </c:pt>
              </c:strCache>
            </c:strRef>
          </c:tx>
          <c:cat>
            <c:multiLvlStrRef>
              <c:f>gender!$B$24:$C$29</c:f>
              <c:multiLvlStrCache>
                <c:ptCount val="6"/>
                <c:lvl>
                  <c:pt idx="0">
                    <c:v>Víte, že je v Liberci vazební věznice?</c:v>
                  </c:pt>
                  <c:pt idx="1">
                    <c:v>Mohla by nějak ohrožovat město?</c:v>
                  </c:pt>
                  <c:pt idx="2">
                    <c:v>Víte, jaký je rozdíl mezi VV a věznicí?</c:v>
                  </c:pt>
                  <c:pt idx="3">
                    <c:v>Máte představu, kolik vězňů je zde ve věznici?</c:v>
                  </c:pt>
                  <c:pt idx="4">
                    <c:v>Víte, jaké jsou důvody vazby?</c:v>
                  </c:pt>
                  <c:pt idx="5">
                    <c:v>Sledujete zprávy z libercké věznice? (web, tv,…)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</c:lvl>
              </c:multiLvlStrCache>
            </c:multiLvlStrRef>
          </c:cat>
          <c:val>
            <c:numRef>
              <c:f>gender!$G$24:$G$29</c:f>
              <c:numCache>
                <c:formatCode>General</c:formatCode>
                <c:ptCount val="6"/>
                <c:pt idx="0">
                  <c:v>1</c:v>
                </c:pt>
                <c:pt idx="1">
                  <c:v>7</c:v>
                </c:pt>
                <c:pt idx="2">
                  <c:v>2</c:v>
                </c:pt>
                <c:pt idx="3">
                  <c:v>7</c:v>
                </c:pt>
                <c:pt idx="4">
                  <c:v>6</c:v>
                </c:pt>
                <c:pt idx="5">
                  <c:v>7</c:v>
                </c:pt>
              </c:numCache>
            </c:numRef>
          </c:val>
        </c:ser>
        <c:axId val="156941312"/>
        <c:axId val="156955392"/>
      </c:barChart>
      <c:catAx>
        <c:axId val="156941312"/>
        <c:scaling>
          <c:orientation val="minMax"/>
        </c:scaling>
        <c:axPos val="b"/>
        <c:tickLblPos val="nextTo"/>
        <c:crossAx val="156955392"/>
        <c:crosses val="autoZero"/>
        <c:auto val="1"/>
        <c:lblAlgn val="ctr"/>
        <c:lblOffset val="100"/>
      </c:catAx>
      <c:valAx>
        <c:axId val="156955392"/>
        <c:scaling>
          <c:orientation val="minMax"/>
        </c:scaling>
        <c:axPos val="l"/>
        <c:majorGridlines/>
        <c:numFmt formatCode="General" sourceLinked="1"/>
        <c:tickLblPos val="nextTo"/>
        <c:crossAx val="156941312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8740157499999996" l="0.70000000000000007" r="0.70000000000000007" t="0.78740157499999996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chart" Target="../charts/chart17.xml"/><Relationship Id="rId1" Type="http://schemas.openxmlformats.org/officeDocument/2006/relationships/chart" Target="../charts/chart16.xml"/><Relationship Id="rId5" Type="http://schemas.openxmlformats.org/officeDocument/2006/relationships/chart" Target="../charts/chart20.xml"/><Relationship Id="rId4" Type="http://schemas.openxmlformats.org/officeDocument/2006/relationships/chart" Target="../charts/chart19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3.xml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6" Type="http://schemas.openxmlformats.org/officeDocument/2006/relationships/chart" Target="../charts/chart26.xml"/><Relationship Id="rId5" Type="http://schemas.openxmlformats.org/officeDocument/2006/relationships/chart" Target="../charts/chart25.xml"/><Relationship Id="rId4" Type="http://schemas.openxmlformats.org/officeDocument/2006/relationships/chart" Target="../charts/chart24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9.xml"/><Relationship Id="rId2" Type="http://schemas.openxmlformats.org/officeDocument/2006/relationships/chart" Target="../charts/chart28.xml"/><Relationship Id="rId1" Type="http://schemas.openxmlformats.org/officeDocument/2006/relationships/chart" Target="../charts/chart27.xml"/><Relationship Id="rId6" Type="http://schemas.openxmlformats.org/officeDocument/2006/relationships/chart" Target="../charts/chart32.xml"/><Relationship Id="rId5" Type="http://schemas.openxmlformats.org/officeDocument/2006/relationships/chart" Target="../charts/chart31.xml"/><Relationship Id="rId4" Type="http://schemas.openxmlformats.org/officeDocument/2006/relationships/chart" Target="../charts/chart30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5.xml"/><Relationship Id="rId2" Type="http://schemas.openxmlformats.org/officeDocument/2006/relationships/chart" Target="../charts/chart34.xml"/><Relationship Id="rId1" Type="http://schemas.openxmlformats.org/officeDocument/2006/relationships/chart" Target="../charts/chart33.xml"/><Relationship Id="rId6" Type="http://schemas.openxmlformats.org/officeDocument/2006/relationships/chart" Target="../charts/chart38.xml"/><Relationship Id="rId5" Type="http://schemas.openxmlformats.org/officeDocument/2006/relationships/chart" Target="../charts/chart37.xml"/><Relationship Id="rId4" Type="http://schemas.openxmlformats.org/officeDocument/2006/relationships/chart" Target="../charts/chart36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1.xml"/><Relationship Id="rId2" Type="http://schemas.openxmlformats.org/officeDocument/2006/relationships/chart" Target="../charts/chart40.xml"/><Relationship Id="rId1" Type="http://schemas.openxmlformats.org/officeDocument/2006/relationships/chart" Target="../charts/chart39.xml"/><Relationship Id="rId6" Type="http://schemas.openxmlformats.org/officeDocument/2006/relationships/chart" Target="../charts/chart44.xml"/><Relationship Id="rId5" Type="http://schemas.openxmlformats.org/officeDocument/2006/relationships/chart" Target="../charts/chart43.xml"/><Relationship Id="rId4" Type="http://schemas.openxmlformats.org/officeDocument/2006/relationships/chart" Target="../charts/chart42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7.xml"/><Relationship Id="rId2" Type="http://schemas.openxmlformats.org/officeDocument/2006/relationships/chart" Target="../charts/chart46.xml"/><Relationship Id="rId1" Type="http://schemas.openxmlformats.org/officeDocument/2006/relationships/chart" Target="../charts/chart45.xml"/><Relationship Id="rId6" Type="http://schemas.openxmlformats.org/officeDocument/2006/relationships/chart" Target="../charts/chart50.xml"/><Relationship Id="rId5" Type="http://schemas.openxmlformats.org/officeDocument/2006/relationships/chart" Target="../charts/chart49.xml"/><Relationship Id="rId4" Type="http://schemas.openxmlformats.org/officeDocument/2006/relationships/chart" Target="../charts/chart4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200025</xdr:colOff>
      <xdr:row>15</xdr:row>
      <xdr:rowOff>76200</xdr:rowOff>
    </xdr:from>
    <xdr:to>
      <xdr:col>19</xdr:col>
      <xdr:colOff>571500</xdr:colOff>
      <xdr:row>32</xdr:row>
      <xdr:rowOff>66675</xdr:rowOff>
    </xdr:to>
    <xdr:graphicFrame macro="">
      <xdr:nvGraphicFramePr>
        <xdr:cNvPr id="3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95250</xdr:colOff>
      <xdr:row>15</xdr:row>
      <xdr:rowOff>76200</xdr:rowOff>
    </xdr:from>
    <xdr:to>
      <xdr:col>27</xdr:col>
      <xdr:colOff>533400</xdr:colOff>
      <xdr:row>32</xdr:row>
      <xdr:rowOff>66675</xdr:rowOff>
    </xdr:to>
    <xdr:graphicFrame macro="">
      <xdr:nvGraphicFramePr>
        <xdr:cNvPr id="5" name="Graf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247650</xdr:colOff>
      <xdr:row>33</xdr:row>
      <xdr:rowOff>142875</xdr:rowOff>
    </xdr:from>
    <xdr:to>
      <xdr:col>19</xdr:col>
      <xdr:colOff>619125</xdr:colOff>
      <xdr:row>50</xdr:row>
      <xdr:rowOff>133350</xdr:rowOff>
    </xdr:to>
    <xdr:graphicFrame macro="">
      <xdr:nvGraphicFramePr>
        <xdr:cNvPr id="8" name="Graf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171450</xdr:colOff>
      <xdr:row>33</xdr:row>
      <xdr:rowOff>133350</xdr:rowOff>
    </xdr:from>
    <xdr:to>
      <xdr:col>28</xdr:col>
      <xdr:colOff>19050</xdr:colOff>
      <xdr:row>50</xdr:row>
      <xdr:rowOff>123825</xdr:rowOff>
    </xdr:to>
    <xdr:graphicFrame macro="">
      <xdr:nvGraphicFramePr>
        <xdr:cNvPr id="10" name="Graf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161925</xdr:colOff>
      <xdr:row>52</xdr:row>
      <xdr:rowOff>142875</xdr:rowOff>
    </xdr:from>
    <xdr:to>
      <xdr:col>19</xdr:col>
      <xdr:colOff>533400</xdr:colOff>
      <xdr:row>69</xdr:row>
      <xdr:rowOff>133350</xdr:rowOff>
    </xdr:to>
    <xdr:graphicFrame macro="">
      <xdr:nvGraphicFramePr>
        <xdr:cNvPr id="11" name="Graf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238125</xdr:colOff>
      <xdr:row>52</xdr:row>
      <xdr:rowOff>152400</xdr:rowOff>
    </xdr:from>
    <xdr:to>
      <xdr:col>28</xdr:col>
      <xdr:colOff>85725</xdr:colOff>
      <xdr:row>69</xdr:row>
      <xdr:rowOff>142875</xdr:rowOff>
    </xdr:to>
    <xdr:graphicFrame macro="">
      <xdr:nvGraphicFramePr>
        <xdr:cNvPr id="12" name="Graf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85725</xdr:colOff>
      <xdr:row>56</xdr:row>
      <xdr:rowOff>123825</xdr:rowOff>
    </xdr:from>
    <xdr:to>
      <xdr:col>7</xdr:col>
      <xdr:colOff>133350</xdr:colOff>
      <xdr:row>73</xdr:row>
      <xdr:rowOff>114300</xdr:rowOff>
    </xdr:to>
    <xdr:graphicFrame macro="">
      <xdr:nvGraphicFramePr>
        <xdr:cNvPr id="13" name="Graf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95250</xdr:colOff>
      <xdr:row>75</xdr:row>
      <xdr:rowOff>47625</xdr:rowOff>
    </xdr:from>
    <xdr:to>
      <xdr:col>7</xdr:col>
      <xdr:colOff>142875</xdr:colOff>
      <xdr:row>92</xdr:row>
      <xdr:rowOff>38100</xdr:rowOff>
    </xdr:to>
    <xdr:graphicFrame macro="">
      <xdr:nvGraphicFramePr>
        <xdr:cNvPr id="14" name="Graf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114299</xdr:colOff>
      <xdr:row>31</xdr:row>
      <xdr:rowOff>57149</xdr:rowOff>
    </xdr:from>
    <xdr:to>
      <xdr:col>8</xdr:col>
      <xdr:colOff>257174</xdr:colOff>
      <xdr:row>53</xdr:row>
      <xdr:rowOff>104774</xdr:rowOff>
    </xdr:to>
    <xdr:graphicFrame macro="">
      <xdr:nvGraphicFramePr>
        <xdr:cNvPr id="15" name="Graf 1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95250</xdr:colOff>
      <xdr:row>12</xdr:row>
      <xdr:rowOff>104775</xdr:rowOff>
    </xdr:from>
    <xdr:to>
      <xdr:col>24</xdr:col>
      <xdr:colOff>400050</xdr:colOff>
      <xdr:row>26</xdr:row>
      <xdr:rowOff>180975</xdr:rowOff>
    </xdr:to>
    <xdr:graphicFrame macro="">
      <xdr:nvGraphicFramePr>
        <xdr:cNvPr id="3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76199</xdr:colOff>
      <xdr:row>30</xdr:row>
      <xdr:rowOff>9525</xdr:rowOff>
    </xdr:from>
    <xdr:to>
      <xdr:col>25</xdr:col>
      <xdr:colOff>352424</xdr:colOff>
      <xdr:row>49</xdr:row>
      <xdr:rowOff>104775</xdr:rowOff>
    </xdr:to>
    <xdr:graphicFrame macro="">
      <xdr:nvGraphicFramePr>
        <xdr:cNvPr id="4" name="Graf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600074</xdr:colOff>
      <xdr:row>30</xdr:row>
      <xdr:rowOff>19049</xdr:rowOff>
    </xdr:from>
    <xdr:to>
      <xdr:col>15</xdr:col>
      <xdr:colOff>276224</xdr:colOff>
      <xdr:row>49</xdr:row>
      <xdr:rowOff>104774</xdr:rowOff>
    </xdr:to>
    <xdr:graphicFrame macro="">
      <xdr:nvGraphicFramePr>
        <xdr:cNvPr id="6" name="Graf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438149</xdr:colOff>
      <xdr:row>31</xdr:row>
      <xdr:rowOff>152399</xdr:rowOff>
    </xdr:from>
    <xdr:to>
      <xdr:col>24</xdr:col>
      <xdr:colOff>419099</xdr:colOff>
      <xdr:row>52</xdr:row>
      <xdr:rowOff>142874</xdr:rowOff>
    </xdr:to>
    <xdr:graphicFrame macro="">
      <xdr:nvGraphicFramePr>
        <xdr:cNvPr id="4" name="Graf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361950</xdr:colOff>
      <xdr:row>14</xdr:row>
      <xdr:rowOff>66675</xdr:rowOff>
    </xdr:from>
    <xdr:to>
      <xdr:col>22</xdr:col>
      <xdr:colOff>542925</xdr:colOff>
      <xdr:row>28</xdr:row>
      <xdr:rowOff>142875</xdr:rowOff>
    </xdr:to>
    <xdr:graphicFrame macro="">
      <xdr:nvGraphicFramePr>
        <xdr:cNvPr id="5" name="Graf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571499</xdr:colOff>
      <xdr:row>31</xdr:row>
      <xdr:rowOff>47624</xdr:rowOff>
    </xdr:from>
    <xdr:to>
      <xdr:col>12</xdr:col>
      <xdr:colOff>323850</xdr:colOff>
      <xdr:row>52</xdr:row>
      <xdr:rowOff>180975</xdr:rowOff>
    </xdr:to>
    <xdr:graphicFrame macro="">
      <xdr:nvGraphicFramePr>
        <xdr:cNvPr id="6" name="Graf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390525</xdr:colOff>
      <xdr:row>20</xdr:row>
      <xdr:rowOff>142875</xdr:rowOff>
    </xdr:from>
    <xdr:to>
      <xdr:col>21</xdr:col>
      <xdr:colOff>285750</xdr:colOff>
      <xdr:row>35</xdr:row>
      <xdr:rowOff>28575</xdr:rowOff>
    </xdr:to>
    <xdr:graphicFrame macro="">
      <xdr:nvGraphicFramePr>
        <xdr:cNvPr id="5" name="Graf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342900</xdr:colOff>
      <xdr:row>37</xdr:row>
      <xdr:rowOff>0</xdr:rowOff>
    </xdr:from>
    <xdr:to>
      <xdr:col>21</xdr:col>
      <xdr:colOff>238125</xdr:colOff>
      <xdr:row>51</xdr:row>
      <xdr:rowOff>76200</xdr:rowOff>
    </xdr:to>
    <xdr:graphicFrame macro="">
      <xdr:nvGraphicFramePr>
        <xdr:cNvPr id="6" name="Graf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76200</xdr:colOff>
      <xdr:row>47</xdr:row>
      <xdr:rowOff>95250</xdr:rowOff>
    </xdr:from>
    <xdr:to>
      <xdr:col>8</xdr:col>
      <xdr:colOff>123825</xdr:colOff>
      <xdr:row>61</xdr:row>
      <xdr:rowOff>171450</xdr:rowOff>
    </xdr:to>
    <xdr:graphicFrame macro="">
      <xdr:nvGraphicFramePr>
        <xdr:cNvPr id="7" name="Graf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390525</xdr:colOff>
      <xdr:row>58</xdr:row>
      <xdr:rowOff>38100</xdr:rowOff>
    </xdr:from>
    <xdr:to>
      <xdr:col>21</xdr:col>
      <xdr:colOff>285750</xdr:colOff>
      <xdr:row>72</xdr:row>
      <xdr:rowOff>114300</xdr:rowOff>
    </xdr:to>
    <xdr:graphicFrame macro="">
      <xdr:nvGraphicFramePr>
        <xdr:cNvPr id="8" name="Graf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</xdr:col>
      <xdr:colOff>419100</xdr:colOff>
      <xdr:row>74</xdr:row>
      <xdr:rowOff>28575</xdr:rowOff>
    </xdr:from>
    <xdr:to>
      <xdr:col>21</xdr:col>
      <xdr:colOff>314325</xdr:colOff>
      <xdr:row>88</xdr:row>
      <xdr:rowOff>104775</xdr:rowOff>
    </xdr:to>
    <xdr:graphicFrame macro="">
      <xdr:nvGraphicFramePr>
        <xdr:cNvPr id="9" name="Graf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390525</xdr:colOff>
      <xdr:row>20</xdr:row>
      <xdr:rowOff>142875</xdr:rowOff>
    </xdr:from>
    <xdr:to>
      <xdr:col>21</xdr:col>
      <xdr:colOff>285750</xdr:colOff>
      <xdr:row>35</xdr:row>
      <xdr:rowOff>28575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342900</xdr:colOff>
      <xdr:row>37</xdr:row>
      <xdr:rowOff>0</xdr:rowOff>
    </xdr:from>
    <xdr:to>
      <xdr:col>21</xdr:col>
      <xdr:colOff>238125</xdr:colOff>
      <xdr:row>51</xdr:row>
      <xdr:rowOff>76200</xdr:rowOff>
    </xdr:to>
    <xdr:graphicFrame macro="">
      <xdr:nvGraphicFramePr>
        <xdr:cNvPr id="3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76200</xdr:colOff>
      <xdr:row>47</xdr:row>
      <xdr:rowOff>95250</xdr:rowOff>
    </xdr:from>
    <xdr:to>
      <xdr:col>8</xdr:col>
      <xdr:colOff>123825</xdr:colOff>
      <xdr:row>61</xdr:row>
      <xdr:rowOff>171450</xdr:rowOff>
    </xdr:to>
    <xdr:graphicFrame macro="">
      <xdr:nvGraphicFramePr>
        <xdr:cNvPr id="4" name="Graf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390525</xdr:colOff>
      <xdr:row>58</xdr:row>
      <xdr:rowOff>38100</xdr:rowOff>
    </xdr:from>
    <xdr:to>
      <xdr:col>21</xdr:col>
      <xdr:colOff>285750</xdr:colOff>
      <xdr:row>72</xdr:row>
      <xdr:rowOff>114300</xdr:rowOff>
    </xdr:to>
    <xdr:graphicFrame macro="">
      <xdr:nvGraphicFramePr>
        <xdr:cNvPr id="5" name="Graf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</xdr:col>
      <xdr:colOff>419100</xdr:colOff>
      <xdr:row>74</xdr:row>
      <xdr:rowOff>28575</xdr:rowOff>
    </xdr:from>
    <xdr:to>
      <xdr:col>21</xdr:col>
      <xdr:colOff>314325</xdr:colOff>
      <xdr:row>85</xdr:row>
      <xdr:rowOff>104775</xdr:rowOff>
    </xdr:to>
    <xdr:graphicFrame macro="">
      <xdr:nvGraphicFramePr>
        <xdr:cNvPr id="6" name="Graf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1419225</xdr:colOff>
      <xdr:row>88</xdr:row>
      <xdr:rowOff>123825</xdr:rowOff>
    </xdr:from>
    <xdr:to>
      <xdr:col>11</xdr:col>
      <xdr:colOff>123825</xdr:colOff>
      <xdr:row>103</xdr:row>
      <xdr:rowOff>9525</xdr:rowOff>
    </xdr:to>
    <xdr:graphicFrame macro="">
      <xdr:nvGraphicFramePr>
        <xdr:cNvPr id="10" name="Graf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390525</xdr:colOff>
      <xdr:row>20</xdr:row>
      <xdr:rowOff>142875</xdr:rowOff>
    </xdr:from>
    <xdr:to>
      <xdr:col>21</xdr:col>
      <xdr:colOff>285750</xdr:colOff>
      <xdr:row>35</xdr:row>
      <xdr:rowOff>28575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342900</xdr:colOff>
      <xdr:row>37</xdr:row>
      <xdr:rowOff>0</xdr:rowOff>
    </xdr:from>
    <xdr:to>
      <xdr:col>21</xdr:col>
      <xdr:colOff>238125</xdr:colOff>
      <xdr:row>51</xdr:row>
      <xdr:rowOff>76200</xdr:rowOff>
    </xdr:to>
    <xdr:graphicFrame macro="">
      <xdr:nvGraphicFramePr>
        <xdr:cNvPr id="3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76200</xdr:colOff>
      <xdr:row>47</xdr:row>
      <xdr:rowOff>95250</xdr:rowOff>
    </xdr:from>
    <xdr:to>
      <xdr:col>8</xdr:col>
      <xdr:colOff>123825</xdr:colOff>
      <xdr:row>61</xdr:row>
      <xdr:rowOff>171450</xdr:rowOff>
    </xdr:to>
    <xdr:graphicFrame macro="">
      <xdr:nvGraphicFramePr>
        <xdr:cNvPr id="4" name="Graf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390525</xdr:colOff>
      <xdr:row>58</xdr:row>
      <xdr:rowOff>38100</xdr:rowOff>
    </xdr:from>
    <xdr:to>
      <xdr:col>21</xdr:col>
      <xdr:colOff>285750</xdr:colOff>
      <xdr:row>72</xdr:row>
      <xdr:rowOff>114300</xdr:rowOff>
    </xdr:to>
    <xdr:graphicFrame macro="">
      <xdr:nvGraphicFramePr>
        <xdr:cNvPr id="5" name="Graf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</xdr:col>
      <xdr:colOff>419100</xdr:colOff>
      <xdr:row>74</xdr:row>
      <xdr:rowOff>28575</xdr:rowOff>
    </xdr:from>
    <xdr:to>
      <xdr:col>21</xdr:col>
      <xdr:colOff>314325</xdr:colOff>
      <xdr:row>85</xdr:row>
      <xdr:rowOff>104775</xdr:rowOff>
    </xdr:to>
    <xdr:graphicFrame macro="">
      <xdr:nvGraphicFramePr>
        <xdr:cNvPr id="6" name="Graf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1419225</xdr:colOff>
      <xdr:row>88</xdr:row>
      <xdr:rowOff>123825</xdr:rowOff>
    </xdr:from>
    <xdr:to>
      <xdr:col>11</xdr:col>
      <xdr:colOff>123825</xdr:colOff>
      <xdr:row>103</xdr:row>
      <xdr:rowOff>9525</xdr:rowOff>
    </xdr:to>
    <xdr:graphicFrame macro="">
      <xdr:nvGraphicFramePr>
        <xdr:cNvPr id="7" name="Graf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390525</xdr:colOff>
      <xdr:row>20</xdr:row>
      <xdr:rowOff>142875</xdr:rowOff>
    </xdr:from>
    <xdr:to>
      <xdr:col>21</xdr:col>
      <xdr:colOff>285750</xdr:colOff>
      <xdr:row>35</xdr:row>
      <xdr:rowOff>28575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342900</xdr:colOff>
      <xdr:row>37</xdr:row>
      <xdr:rowOff>0</xdr:rowOff>
    </xdr:from>
    <xdr:to>
      <xdr:col>21</xdr:col>
      <xdr:colOff>238125</xdr:colOff>
      <xdr:row>51</xdr:row>
      <xdr:rowOff>76200</xdr:rowOff>
    </xdr:to>
    <xdr:graphicFrame macro="">
      <xdr:nvGraphicFramePr>
        <xdr:cNvPr id="3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76200</xdr:colOff>
      <xdr:row>47</xdr:row>
      <xdr:rowOff>95250</xdr:rowOff>
    </xdr:from>
    <xdr:to>
      <xdr:col>8</xdr:col>
      <xdr:colOff>123825</xdr:colOff>
      <xdr:row>61</xdr:row>
      <xdr:rowOff>171450</xdr:rowOff>
    </xdr:to>
    <xdr:graphicFrame macro="">
      <xdr:nvGraphicFramePr>
        <xdr:cNvPr id="4" name="Graf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390525</xdr:colOff>
      <xdr:row>58</xdr:row>
      <xdr:rowOff>38100</xdr:rowOff>
    </xdr:from>
    <xdr:to>
      <xdr:col>21</xdr:col>
      <xdr:colOff>285750</xdr:colOff>
      <xdr:row>72</xdr:row>
      <xdr:rowOff>114300</xdr:rowOff>
    </xdr:to>
    <xdr:graphicFrame macro="">
      <xdr:nvGraphicFramePr>
        <xdr:cNvPr id="5" name="Graf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</xdr:col>
      <xdr:colOff>419100</xdr:colOff>
      <xdr:row>74</xdr:row>
      <xdr:rowOff>28575</xdr:rowOff>
    </xdr:from>
    <xdr:to>
      <xdr:col>21</xdr:col>
      <xdr:colOff>314325</xdr:colOff>
      <xdr:row>85</xdr:row>
      <xdr:rowOff>104775</xdr:rowOff>
    </xdr:to>
    <xdr:graphicFrame macro="">
      <xdr:nvGraphicFramePr>
        <xdr:cNvPr id="6" name="Graf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1419225</xdr:colOff>
      <xdr:row>88</xdr:row>
      <xdr:rowOff>123825</xdr:rowOff>
    </xdr:from>
    <xdr:to>
      <xdr:col>11</xdr:col>
      <xdr:colOff>123825</xdr:colOff>
      <xdr:row>103</xdr:row>
      <xdr:rowOff>9525</xdr:rowOff>
    </xdr:to>
    <xdr:graphicFrame macro="">
      <xdr:nvGraphicFramePr>
        <xdr:cNvPr id="7" name="Graf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390525</xdr:colOff>
      <xdr:row>20</xdr:row>
      <xdr:rowOff>142875</xdr:rowOff>
    </xdr:from>
    <xdr:to>
      <xdr:col>21</xdr:col>
      <xdr:colOff>285750</xdr:colOff>
      <xdr:row>35</xdr:row>
      <xdr:rowOff>28575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342900</xdr:colOff>
      <xdr:row>37</xdr:row>
      <xdr:rowOff>0</xdr:rowOff>
    </xdr:from>
    <xdr:to>
      <xdr:col>21</xdr:col>
      <xdr:colOff>238125</xdr:colOff>
      <xdr:row>51</xdr:row>
      <xdr:rowOff>76200</xdr:rowOff>
    </xdr:to>
    <xdr:graphicFrame macro="">
      <xdr:nvGraphicFramePr>
        <xdr:cNvPr id="3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76200</xdr:colOff>
      <xdr:row>47</xdr:row>
      <xdr:rowOff>95250</xdr:rowOff>
    </xdr:from>
    <xdr:to>
      <xdr:col>8</xdr:col>
      <xdr:colOff>123825</xdr:colOff>
      <xdr:row>61</xdr:row>
      <xdr:rowOff>171450</xdr:rowOff>
    </xdr:to>
    <xdr:graphicFrame macro="">
      <xdr:nvGraphicFramePr>
        <xdr:cNvPr id="4" name="Graf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390525</xdr:colOff>
      <xdr:row>58</xdr:row>
      <xdr:rowOff>38100</xdr:rowOff>
    </xdr:from>
    <xdr:to>
      <xdr:col>21</xdr:col>
      <xdr:colOff>285750</xdr:colOff>
      <xdr:row>72</xdr:row>
      <xdr:rowOff>114300</xdr:rowOff>
    </xdr:to>
    <xdr:graphicFrame macro="">
      <xdr:nvGraphicFramePr>
        <xdr:cNvPr id="5" name="Graf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</xdr:col>
      <xdr:colOff>419100</xdr:colOff>
      <xdr:row>74</xdr:row>
      <xdr:rowOff>28575</xdr:rowOff>
    </xdr:from>
    <xdr:to>
      <xdr:col>21</xdr:col>
      <xdr:colOff>314325</xdr:colOff>
      <xdr:row>85</xdr:row>
      <xdr:rowOff>104775</xdr:rowOff>
    </xdr:to>
    <xdr:graphicFrame macro="">
      <xdr:nvGraphicFramePr>
        <xdr:cNvPr id="6" name="Graf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1419225</xdr:colOff>
      <xdr:row>88</xdr:row>
      <xdr:rowOff>123825</xdr:rowOff>
    </xdr:from>
    <xdr:to>
      <xdr:col>11</xdr:col>
      <xdr:colOff>123825</xdr:colOff>
      <xdr:row>103</xdr:row>
      <xdr:rowOff>9525</xdr:rowOff>
    </xdr:to>
    <xdr:graphicFrame macro="">
      <xdr:nvGraphicFramePr>
        <xdr:cNvPr id="7" name="Graf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390525</xdr:colOff>
      <xdr:row>20</xdr:row>
      <xdr:rowOff>142875</xdr:rowOff>
    </xdr:from>
    <xdr:to>
      <xdr:col>21</xdr:col>
      <xdr:colOff>285750</xdr:colOff>
      <xdr:row>35</xdr:row>
      <xdr:rowOff>28575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342900</xdr:colOff>
      <xdr:row>37</xdr:row>
      <xdr:rowOff>0</xdr:rowOff>
    </xdr:from>
    <xdr:to>
      <xdr:col>21</xdr:col>
      <xdr:colOff>238125</xdr:colOff>
      <xdr:row>51</xdr:row>
      <xdr:rowOff>76200</xdr:rowOff>
    </xdr:to>
    <xdr:graphicFrame macro="">
      <xdr:nvGraphicFramePr>
        <xdr:cNvPr id="3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76200</xdr:colOff>
      <xdr:row>47</xdr:row>
      <xdr:rowOff>95250</xdr:rowOff>
    </xdr:from>
    <xdr:to>
      <xdr:col>8</xdr:col>
      <xdr:colOff>123825</xdr:colOff>
      <xdr:row>61</xdr:row>
      <xdr:rowOff>171450</xdr:rowOff>
    </xdr:to>
    <xdr:graphicFrame macro="">
      <xdr:nvGraphicFramePr>
        <xdr:cNvPr id="4" name="Graf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390525</xdr:colOff>
      <xdr:row>58</xdr:row>
      <xdr:rowOff>38100</xdr:rowOff>
    </xdr:from>
    <xdr:to>
      <xdr:col>21</xdr:col>
      <xdr:colOff>285750</xdr:colOff>
      <xdr:row>72</xdr:row>
      <xdr:rowOff>114300</xdr:rowOff>
    </xdr:to>
    <xdr:graphicFrame macro="">
      <xdr:nvGraphicFramePr>
        <xdr:cNvPr id="5" name="Graf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</xdr:col>
      <xdr:colOff>419100</xdr:colOff>
      <xdr:row>74</xdr:row>
      <xdr:rowOff>28575</xdr:rowOff>
    </xdr:from>
    <xdr:to>
      <xdr:col>21</xdr:col>
      <xdr:colOff>314325</xdr:colOff>
      <xdr:row>85</xdr:row>
      <xdr:rowOff>104775</xdr:rowOff>
    </xdr:to>
    <xdr:graphicFrame macro="">
      <xdr:nvGraphicFramePr>
        <xdr:cNvPr id="6" name="Graf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1419225</xdr:colOff>
      <xdr:row>88</xdr:row>
      <xdr:rowOff>123825</xdr:rowOff>
    </xdr:from>
    <xdr:to>
      <xdr:col>11</xdr:col>
      <xdr:colOff>123825</xdr:colOff>
      <xdr:row>103</xdr:row>
      <xdr:rowOff>9525</xdr:rowOff>
    </xdr:to>
    <xdr:graphicFrame macro="">
      <xdr:nvGraphicFramePr>
        <xdr:cNvPr id="7" name="Graf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V40"/>
  <sheetViews>
    <sheetView workbookViewId="0">
      <selection activeCell="G24" sqref="G24"/>
    </sheetView>
  </sheetViews>
  <sheetFormatPr defaultColWidth="8.85546875" defaultRowHeight="12.75"/>
  <cols>
    <col min="1" max="1" width="4" style="1" customWidth="1"/>
    <col min="2" max="2" width="6.7109375" style="1" customWidth="1"/>
    <col min="3" max="3" width="34.28515625" style="1" customWidth="1"/>
    <col min="4" max="13" width="6.7109375" style="2" customWidth="1"/>
    <col min="14" max="18" width="6.7109375" style="1" customWidth="1"/>
    <col min="19" max="19" width="2.5703125" style="1" customWidth="1"/>
    <col min="20" max="20" width="10.28515625" style="1" bestFit="1" customWidth="1"/>
    <col min="21" max="16384" width="8.85546875" style="1"/>
  </cols>
  <sheetData>
    <row r="2" spans="2:22">
      <c r="D2" s="2">
        <v>1</v>
      </c>
      <c r="E2" s="2">
        <v>2</v>
      </c>
      <c r="F2" s="2">
        <v>3</v>
      </c>
      <c r="G2" s="2">
        <v>4</v>
      </c>
      <c r="H2" s="2">
        <v>5</v>
      </c>
      <c r="I2" s="2">
        <v>6</v>
      </c>
      <c r="J2" s="2">
        <v>7</v>
      </c>
      <c r="K2" s="2">
        <v>8</v>
      </c>
      <c r="L2" s="2">
        <v>9</v>
      </c>
      <c r="M2" s="2">
        <v>10</v>
      </c>
      <c r="N2" s="2">
        <v>11</v>
      </c>
      <c r="O2" s="2">
        <v>12</v>
      </c>
      <c r="P2" s="2">
        <v>13</v>
      </c>
      <c r="Q2" s="2">
        <v>14</v>
      </c>
      <c r="V2" s="2">
        <v>15</v>
      </c>
    </row>
    <row r="3" spans="2:22">
      <c r="B3" s="1">
        <v>1</v>
      </c>
      <c r="C3" s="1" t="s">
        <v>0</v>
      </c>
      <c r="D3" s="2" t="s">
        <v>9</v>
      </c>
      <c r="E3" s="2" t="s">
        <v>14</v>
      </c>
      <c r="F3" s="2" t="s">
        <v>9</v>
      </c>
      <c r="G3" s="2" t="s">
        <v>9</v>
      </c>
      <c r="H3" s="2" t="s">
        <v>14</v>
      </c>
      <c r="I3" s="2" t="s">
        <v>14</v>
      </c>
      <c r="J3" s="2" t="s">
        <v>9</v>
      </c>
      <c r="K3" s="2" t="s">
        <v>9</v>
      </c>
      <c r="L3" s="2" t="s">
        <v>9</v>
      </c>
      <c r="M3" s="2" t="s">
        <v>14</v>
      </c>
      <c r="N3" s="2" t="s">
        <v>14</v>
      </c>
      <c r="O3" s="2" t="s">
        <v>14</v>
      </c>
      <c r="P3" s="2" t="s">
        <v>14</v>
      </c>
      <c r="Q3" s="2" t="s">
        <v>9</v>
      </c>
      <c r="V3" s="2" t="s">
        <v>9</v>
      </c>
    </row>
    <row r="4" spans="2:22">
      <c r="B4" s="1">
        <v>2</v>
      </c>
      <c r="C4" s="1" t="s">
        <v>1</v>
      </c>
      <c r="D4" s="2">
        <v>33</v>
      </c>
      <c r="E4" s="2">
        <v>28</v>
      </c>
      <c r="F4" s="2">
        <v>35</v>
      </c>
      <c r="G4" s="2">
        <v>58</v>
      </c>
      <c r="H4" s="2">
        <v>20</v>
      </c>
      <c r="I4" s="2">
        <v>20</v>
      </c>
      <c r="J4" s="2">
        <v>42</v>
      </c>
      <c r="K4" s="2">
        <v>18</v>
      </c>
      <c r="L4" s="2">
        <v>65</v>
      </c>
      <c r="M4" s="2">
        <v>43</v>
      </c>
      <c r="N4" s="2">
        <v>52</v>
      </c>
      <c r="O4" s="2">
        <v>17</v>
      </c>
      <c r="P4" s="2">
        <v>35</v>
      </c>
      <c r="Q4" s="2">
        <v>38</v>
      </c>
      <c r="V4" s="2">
        <v>57</v>
      </c>
    </row>
    <row r="5" spans="2:22">
      <c r="B5" s="1">
        <v>3</v>
      </c>
      <c r="C5" s="1" t="s">
        <v>2</v>
      </c>
      <c r="D5" s="2" t="s">
        <v>10</v>
      </c>
      <c r="E5" s="2" t="s">
        <v>10</v>
      </c>
      <c r="F5" s="2" t="s">
        <v>15</v>
      </c>
      <c r="G5" s="2" t="s">
        <v>10</v>
      </c>
      <c r="H5" s="2" t="s">
        <v>15</v>
      </c>
      <c r="I5" s="2" t="s">
        <v>15</v>
      </c>
      <c r="J5" s="2" t="s">
        <v>10</v>
      </c>
      <c r="K5" s="2" t="s">
        <v>16</v>
      </c>
      <c r="L5" s="2" t="s">
        <v>10</v>
      </c>
      <c r="M5" s="2" t="s">
        <v>15</v>
      </c>
      <c r="N5" s="2" t="s">
        <v>10</v>
      </c>
      <c r="O5" s="2" t="s">
        <v>10</v>
      </c>
      <c r="P5" s="2" t="s">
        <v>15</v>
      </c>
      <c r="Q5" s="2" t="s">
        <v>17</v>
      </c>
      <c r="V5" s="2" t="s">
        <v>17</v>
      </c>
    </row>
    <row r="6" spans="2:22">
      <c r="B6" s="1">
        <v>4</v>
      </c>
      <c r="C6" s="1" t="s">
        <v>3</v>
      </c>
      <c r="D6" s="2" t="s">
        <v>11</v>
      </c>
      <c r="E6" s="2" t="s">
        <v>11</v>
      </c>
      <c r="F6" s="2" t="s">
        <v>11</v>
      </c>
      <c r="G6" s="2" t="s">
        <v>11</v>
      </c>
      <c r="H6" s="2" t="s">
        <v>11</v>
      </c>
      <c r="I6" s="2" t="s">
        <v>11</v>
      </c>
      <c r="J6" s="2" t="s">
        <v>11</v>
      </c>
      <c r="K6" s="2" t="s">
        <v>11</v>
      </c>
      <c r="L6" s="2" t="s">
        <v>11</v>
      </c>
      <c r="M6" s="2" t="s">
        <v>11</v>
      </c>
      <c r="N6" s="2" t="s">
        <v>11</v>
      </c>
      <c r="O6" s="2" t="s">
        <v>11</v>
      </c>
      <c r="P6" s="2" t="s">
        <v>11</v>
      </c>
      <c r="Q6" s="2" t="s">
        <v>11</v>
      </c>
      <c r="V6" s="2" t="s">
        <v>18</v>
      </c>
    </row>
    <row r="7" spans="2:22">
      <c r="B7" s="1">
        <v>5</v>
      </c>
      <c r="C7" s="1" t="s">
        <v>4</v>
      </c>
      <c r="D7" s="2" t="s">
        <v>12</v>
      </c>
      <c r="E7" s="2" t="s">
        <v>12</v>
      </c>
      <c r="F7" s="2" t="s">
        <v>12</v>
      </c>
      <c r="G7" s="2" t="s">
        <v>12</v>
      </c>
      <c r="H7" s="2" t="s">
        <v>12</v>
      </c>
      <c r="I7" s="2" t="s">
        <v>12</v>
      </c>
      <c r="J7" s="2" t="s">
        <v>12</v>
      </c>
      <c r="K7" s="2" t="s">
        <v>13</v>
      </c>
      <c r="L7" s="2" t="s">
        <v>12</v>
      </c>
      <c r="M7" s="2" t="s">
        <v>12</v>
      </c>
      <c r="N7" s="2" t="s">
        <v>12</v>
      </c>
      <c r="O7" s="2" t="s">
        <v>13</v>
      </c>
      <c r="P7" s="2" t="s">
        <v>12</v>
      </c>
      <c r="Q7" s="2" t="s">
        <v>12</v>
      </c>
      <c r="V7" s="2" t="s">
        <v>13</v>
      </c>
    </row>
    <row r="8" spans="2:22">
      <c r="B8" s="1">
        <v>6</v>
      </c>
      <c r="C8" s="1" t="s">
        <v>5</v>
      </c>
      <c r="D8" s="2" t="s">
        <v>13</v>
      </c>
      <c r="E8" s="2" t="s">
        <v>13</v>
      </c>
      <c r="F8" s="2" t="s">
        <v>12</v>
      </c>
      <c r="G8" s="2" t="s">
        <v>12</v>
      </c>
      <c r="H8" s="2" t="s">
        <v>13</v>
      </c>
      <c r="I8" s="2" t="s">
        <v>13</v>
      </c>
      <c r="J8" s="2" t="s">
        <v>13</v>
      </c>
      <c r="K8" s="2" t="s">
        <v>13</v>
      </c>
      <c r="L8" s="2" t="s">
        <v>13</v>
      </c>
      <c r="M8" s="2" t="s">
        <v>13</v>
      </c>
      <c r="N8" s="2" t="s">
        <v>13</v>
      </c>
      <c r="O8" s="2" t="s">
        <v>13</v>
      </c>
      <c r="P8" s="2" t="s">
        <v>13</v>
      </c>
      <c r="Q8" s="2" t="s">
        <v>13</v>
      </c>
      <c r="V8" s="2" t="s">
        <v>12</v>
      </c>
    </row>
    <row r="9" spans="2:22">
      <c r="B9" s="1">
        <v>7</v>
      </c>
      <c r="C9" s="1" t="s">
        <v>6</v>
      </c>
      <c r="D9" s="2" t="s">
        <v>12</v>
      </c>
      <c r="E9" s="2" t="s">
        <v>12</v>
      </c>
      <c r="F9" s="2" t="s">
        <v>13</v>
      </c>
      <c r="G9" s="2" t="s">
        <v>12</v>
      </c>
      <c r="H9" s="2" t="s">
        <v>13</v>
      </c>
      <c r="I9" s="2" t="s">
        <v>12</v>
      </c>
      <c r="J9" s="2" t="s">
        <v>12</v>
      </c>
      <c r="K9" s="2" t="s">
        <v>12</v>
      </c>
      <c r="L9" s="2" t="s">
        <v>12</v>
      </c>
      <c r="M9" s="2" t="s">
        <v>12</v>
      </c>
      <c r="N9" s="2" t="s">
        <v>12</v>
      </c>
      <c r="O9" s="2" t="s">
        <v>12</v>
      </c>
      <c r="P9" s="2" t="s">
        <v>13</v>
      </c>
      <c r="Q9" s="2" t="s">
        <v>12</v>
      </c>
      <c r="V9" s="2" t="s">
        <v>13</v>
      </c>
    </row>
    <row r="10" spans="2:22">
      <c r="B10" s="1">
        <v>8</v>
      </c>
      <c r="C10" s="1" t="s">
        <v>7</v>
      </c>
      <c r="D10" s="2" t="s">
        <v>13</v>
      </c>
      <c r="E10" s="2" t="s">
        <v>13</v>
      </c>
      <c r="F10" s="2" t="s">
        <v>13</v>
      </c>
      <c r="G10" s="2" t="s">
        <v>13</v>
      </c>
      <c r="H10" s="2" t="s">
        <v>13</v>
      </c>
      <c r="I10" s="2" t="s">
        <v>13</v>
      </c>
      <c r="J10" s="2" t="s">
        <v>13</v>
      </c>
      <c r="K10" s="2" t="s">
        <v>13</v>
      </c>
      <c r="L10" s="2" t="s">
        <v>13</v>
      </c>
      <c r="M10" s="2" t="s">
        <v>13</v>
      </c>
      <c r="N10" s="2" t="s">
        <v>13</v>
      </c>
      <c r="O10" s="2" t="s">
        <v>13</v>
      </c>
      <c r="P10" s="2" t="s">
        <v>13</v>
      </c>
      <c r="Q10" s="2" t="s">
        <v>13</v>
      </c>
      <c r="V10" s="2" t="s">
        <v>13</v>
      </c>
    </row>
    <row r="11" spans="2:22">
      <c r="B11" s="1">
        <v>9</v>
      </c>
      <c r="C11" s="1" t="s">
        <v>8</v>
      </c>
      <c r="D11" s="2" t="s">
        <v>12</v>
      </c>
      <c r="E11" s="2" t="s">
        <v>13</v>
      </c>
      <c r="F11" s="2" t="s">
        <v>12</v>
      </c>
      <c r="G11" s="2" t="s">
        <v>13</v>
      </c>
      <c r="H11" s="2" t="s">
        <v>13</v>
      </c>
      <c r="I11" s="2" t="s">
        <v>13</v>
      </c>
      <c r="J11" s="2" t="s">
        <v>12</v>
      </c>
      <c r="K11" s="2" t="s">
        <v>13</v>
      </c>
      <c r="L11" s="2" t="s">
        <v>12</v>
      </c>
      <c r="M11" s="2" t="s">
        <v>12</v>
      </c>
      <c r="N11" s="2" t="s">
        <v>13</v>
      </c>
      <c r="O11" s="2" t="s">
        <v>13</v>
      </c>
      <c r="P11" s="2" t="s">
        <v>13</v>
      </c>
      <c r="Q11" s="2" t="s">
        <v>13</v>
      </c>
      <c r="V11" s="2" t="s">
        <v>13</v>
      </c>
    </row>
    <row r="12" spans="2:22">
      <c r="B12" s="1">
        <v>10</v>
      </c>
      <c r="C12" s="1" t="s">
        <v>19</v>
      </c>
      <c r="D12" s="2" t="s">
        <v>13</v>
      </c>
      <c r="E12" s="2" t="s">
        <v>13</v>
      </c>
      <c r="F12" s="2" t="s">
        <v>13</v>
      </c>
      <c r="G12" s="2" t="s">
        <v>13</v>
      </c>
      <c r="H12" s="2" t="s">
        <v>13</v>
      </c>
      <c r="I12" s="2" t="s">
        <v>13</v>
      </c>
      <c r="J12" s="2" t="s">
        <v>13</v>
      </c>
      <c r="K12" s="2" t="s">
        <v>13</v>
      </c>
      <c r="L12" s="2" t="s">
        <v>13</v>
      </c>
      <c r="M12" s="2" t="s">
        <v>13</v>
      </c>
      <c r="N12" s="2" t="s">
        <v>13</v>
      </c>
      <c r="O12" s="2" t="s">
        <v>13</v>
      </c>
      <c r="P12" s="2" t="s">
        <v>13</v>
      </c>
      <c r="Q12" s="2" t="s">
        <v>13</v>
      </c>
      <c r="V12" s="2" t="s">
        <v>13</v>
      </c>
    </row>
    <row r="16" spans="2:22">
      <c r="D16" s="2" t="s">
        <v>0</v>
      </c>
    </row>
    <row r="17" spans="2:7">
      <c r="C17" s="3" t="s">
        <v>20</v>
      </c>
      <c r="D17" s="2">
        <f>COUNTIF(D3:Q3,"M")</f>
        <v>7</v>
      </c>
    </row>
    <row r="18" spans="2:7">
      <c r="C18" s="3" t="s">
        <v>21</v>
      </c>
      <c r="D18" s="2">
        <f>COUNTIF(D3:V3,"ž")</f>
        <v>7</v>
      </c>
    </row>
    <row r="19" spans="2:7">
      <c r="C19" s="3"/>
    </row>
    <row r="22" spans="2:7">
      <c r="B22" s="22"/>
      <c r="C22" s="21"/>
      <c r="D22" s="37" t="s">
        <v>23</v>
      </c>
      <c r="E22" s="37"/>
      <c r="F22" s="37" t="s">
        <v>24</v>
      </c>
      <c r="G22" s="37"/>
    </row>
    <row r="23" spans="2:7">
      <c r="B23" s="16"/>
      <c r="C23" s="17"/>
      <c r="D23" s="5" t="s">
        <v>22</v>
      </c>
      <c r="E23" s="5" t="s">
        <v>18</v>
      </c>
      <c r="F23" s="5" t="s">
        <v>22</v>
      </c>
      <c r="G23" s="5" t="s">
        <v>18</v>
      </c>
    </row>
    <row r="24" spans="2:7">
      <c r="B24" s="18">
        <v>1</v>
      </c>
      <c r="C24" s="20" t="s">
        <v>4</v>
      </c>
      <c r="D24" s="5">
        <f>COUNTIFS($D$3:$Q$3,"M",D7:Q7,"A")</f>
        <v>6</v>
      </c>
      <c r="E24" s="5">
        <f>COUNTIFS($D$3:$Q$3,"M",D7:Q7,"N")</f>
        <v>1</v>
      </c>
      <c r="F24" s="5">
        <f>COUNTIFS($D$3:$Q$3,"Ž",D7:Q7,"A")</f>
        <v>6</v>
      </c>
      <c r="G24" s="5">
        <f>COUNTIFS($D$3:$Q$3,"Ž",D7:Q7,"N")</f>
        <v>1</v>
      </c>
    </row>
    <row r="25" spans="2:7">
      <c r="B25" s="4">
        <v>2</v>
      </c>
      <c r="C25" s="20" t="s">
        <v>5</v>
      </c>
      <c r="D25" s="5">
        <f t="shared" ref="D25:D29" si="0">COUNTIFS($D$3:$Q$3,"M",D8:Q8,"A")</f>
        <v>2</v>
      </c>
      <c r="E25" s="5">
        <f t="shared" ref="E25:E29" si="1">COUNTIFS($D$3:$Q$3,"M",D8:Q8,"N")</f>
        <v>5</v>
      </c>
      <c r="F25" s="5">
        <f t="shared" ref="F25:F29" si="2">COUNTIFS($D$3:$Q$3,"Ž",D8:Q8,"A")</f>
        <v>0</v>
      </c>
      <c r="G25" s="5">
        <f t="shared" ref="G25:G29" si="3">COUNTIFS($D$3:$Q$3,"Ž",D8:Q8,"N")</f>
        <v>7</v>
      </c>
    </row>
    <row r="26" spans="2:7">
      <c r="B26" s="4">
        <v>3</v>
      </c>
      <c r="C26" s="20" t="s">
        <v>6</v>
      </c>
      <c r="D26" s="5">
        <f t="shared" si="0"/>
        <v>6</v>
      </c>
      <c r="E26" s="5">
        <f t="shared" si="1"/>
        <v>1</v>
      </c>
      <c r="F26" s="5">
        <f t="shared" si="2"/>
        <v>5</v>
      </c>
      <c r="G26" s="5">
        <f t="shared" si="3"/>
        <v>2</v>
      </c>
    </row>
    <row r="27" spans="2:7">
      <c r="B27" s="4">
        <v>4</v>
      </c>
      <c r="C27" s="20" t="s">
        <v>7</v>
      </c>
      <c r="D27" s="5">
        <f t="shared" si="0"/>
        <v>0</v>
      </c>
      <c r="E27" s="5">
        <f t="shared" si="1"/>
        <v>7</v>
      </c>
      <c r="F27" s="5">
        <f t="shared" si="2"/>
        <v>0</v>
      </c>
      <c r="G27" s="5">
        <f t="shared" si="3"/>
        <v>7</v>
      </c>
    </row>
    <row r="28" spans="2:7">
      <c r="B28" s="4">
        <v>5</v>
      </c>
      <c r="C28" s="20" t="s">
        <v>8</v>
      </c>
      <c r="D28" s="5">
        <f t="shared" si="0"/>
        <v>4</v>
      </c>
      <c r="E28" s="5">
        <f t="shared" si="1"/>
        <v>3</v>
      </c>
      <c r="F28" s="5">
        <f t="shared" si="2"/>
        <v>1</v>
      </c>
      <c r="G28" s="5">
        <f t="shared" si="3"/>
        <v>6</v>
      </c>
    </row>
    <row r="29" spans="2:7">
      <c r="B29" s="4">
        <v>6</v>
      </c>
      <c r="C29" s="20" t="s">
        <v>25</v>
      </c>
      <c r="D29" s="5">
        <f t="shared" si="0"/>
        <v>0</v>
      </c>
      <c r="E29" s="5">
        <f t="shared" si="1"/>
        <v>7</v>
      </c>
      <c r="F29" s="5">
        <f t="shared" si="2"/>
        <v>0</v>
      </c>
      <c r="G29" s="5">
        <f t="shared" si="3"/>
        <v>7</v>
      </c>
    </row>
    <row r="30" spans="2:7">
      <c r="C30" s="3"/>
    </row>
    <row r="31" spans="2:7">
      <c r="C31" s="3"/>
    </row>
    <row r="32" spans="2:7">
      <c r="C32" s="3"/>
    </row>
    <row r="33" spans="3:3">
      <c r="C33" s="3"/>
    </row>
    <row r="34" spans="3:3">
      <c r="C34" s="3"/>
    </row>
    <row r="35" spans="3:3">
      <c r="C35" s="3"/>
    </row>
    <row r="36" spans="3:3">
      <c r="C36" s="3"/>
    </row>
    <row r="37" spans="3:3">
      <c r="C37" s="3"/>
    </row>
    <row r="38" spans="3:3">
      <c r="C38" s="3"/>
    </row>
    <row r="39" spans="3:3">
      <c r="C39" s="3"/>
    </row>
    <row r="40" spans="3:3">
      <c r="C40" s="3"/>
    </row>
  </sheetData>
  <mergeCells count="2">
    <mergeCell ref="D22:E22"/>
    <mergeCell ref="F22:G22"/>
  </mergeCells>
  <pageMargins left="0.7" right="0.7" top="0.78740157499999996" bottom="0.78740157499999996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2:Q29"/>
  <sheetViews>
    <sheetView workbookViewId="0">
      <selection activeCell="G18" sqref="G18"/>
    </sheetView>
  </sheetViews>
  <sheetFormatPr defaultRowHeight="15"/>
  <cols>
    <col min="2" max="2" width="6.7109375" customWidth="1"/>
    <col min="3" max="3" width="34.28515625" customWidth="1"/>
    <col min="4" max="17" width="6.7109375" customWidth="1"/>
  </cols>
  <sheetData>
    <row r="2" spans="2:17">
      <c r="B2" s="1"/>
      <c r="C2" s="1"/>
      <c r="D2" s="2">
        <v>1</v>
      </c>
      <c r="E2" s="2">
        <v>2</v>
      </c>
      <c r="F2" s="2">
        <v>3</v>
      </c>
      <c r="G2" s="2">
        <v>4</v>
      </c>
      <c r="H2" s="2">
        <v>5</v>
      </c>
      <c r="I2" s="2">
        <v>6</v>
      </c>
      <c r="J2" s="2">
        <v>7</v>
      </c>
      <c r="K2" s="2">
        <v>8</v>
      </c>
      <c r="L2" s="2">
        <v>9</v>
      </c>
      <c r="M2" s="2">
        <v>10</v>
      </c>
      <c r="N2" s="2">
        <v>11</v>
      </c>
      <c r="O2" s="2">
        <v>12</v>
      </c>
      <c r="P2" s="2">
        <v>13</v>
      </c>
      <c r="Q2" s="2">
        <v>14</v>
      </c>
    </row>
    <row r="3" spans="2:17">
      <c r="B3" s="1">
        <v>1</v>
      </c>
      <c r="C3" s="1" t="s">
        <v>0</v>
      </c>
      <c r="D3" s="2" t="s">
        <v>9</v>
      </c>
      <c r="E3" s="2" t="s">
        <v>14</v>
      </c>
      <c r="F3" s="2" t="s">
        <v>9</v>
      </c>
      <c r="G3" s="2" t="s">
        <v>9</v>
      </c>
      <c r="H3" s="2" t="s">
        <v>14</v>
      </c>
      <c r="I3" s="2" t="s">
        <v>14</v>
      </c>
      <c r="J3" s="2" t="s">
        <v>9</v>
      </c>
      <c r="K3" s="2" t="s">
        <v>9</v>
      </c>
      <c r="L3" s="2" t="s">
        <v>9</v>
      </c>
      <c r="M3" s="2" t="s">
        <v>14</v>
      </c>
      <c r="N3" s="2" t="s">
        <v>14</v>
      </c>
      <c r="O3" s="2" t="s">
        <v>14</v>
      </c>
      <c r="P3" s="2" t="s">
        <v>14</v>
      </c>
      <c r="Q3" s="2" t="s">
        <v>9</v>
      </c>
    </row>
    <row r="4" spans="2:17">
      <c r="B4" s="1">
        <v>2</v>
      </c>
      <c r="C4" s="1" t="s">
        <v>1</v>
      </c>
      <c r="D4" s="2">
        <v>33</v>
      </c>
      <c r="E4" s="2">
        <v>28</v>
      </c>
      <c r="F4" s="2">
        <v>35</v>
      </c>
      <c r="G4" s="2">
        <v>58</v>
      </c>
      <c r="H4" s="2">
        <v>20</v>
      </c>
      <c r="I4" s="2">
        <v>20</v>
      </c>
      <c r="J4" s="2">
        <v>42</v>
      </c>
      <c r="K4" s="2">
        <v>18</v>
      </c>
      <c r="L4" s="2">
        <v>65</v>
      </c>
      <c r="M4" s="2">
        <v>43</v>
      </c>
      <c r="N4" s="2">
        <v>52</v>
      </c>
      <c r="O4" s="2">
        <v>17</v>
      </c>
      <c r="P4" s="2">
        <v>35</v>
      </c>
      <c r="Q4" s="2">
        <v>38</v>
      </c>
    </row>
    <row r="5" spans="2:17">
      <c r="B5" s="1">
        <v>3</v>
      </c>
      <c r="C5" s="1" t="s">
        <v>2</v>
      </c>
      <c r="D5" s="2" t="s">
        <v>10</v>
      </c>
      <c r="E5" s="2" t="s">
        <v>10</v>
      </c>
      <c r="F5" s="2" t="s">
        <v>15</v>
      </c>
      <c r="G5" s="2" t="s">
        <v>10</v>
      </c>
      <c r="H5" s="2" t="s">
        <v>15</v>
      </c>
      <c r="I5" s="2" t="s">
        <v>15</v>
      </c>
      <c r="J5" s="2" t="s">
        <v>10</v>
      </c>
      <c r="K5" s="2" t="s">
        <v>16</v>
      </c>
      <c r="L5" s="2" t="s">
        <v>10</v>
      </c>
      <c r="M5" s="2" t="s">
        <v>15</v>
      </c>
      <c r="N5" s="2" t="s">
        <v>10</v>
      </c>
      <c r="O5" s="2" t="s">
        <v>10</v>
      </c>
      <c r="P5" s="2" t="s">
        <v>15</v>
      </c>
      <c r="Q5" s="2" t="s">
        <v>17</v>
      </c>
    </row>
    <row r="6" spans="2:17">
      <c r="B6" s="1">
        <v>4</v>
      </c>
      <c r="C6" s="1" t="s">
        <v>3</v>
      </c>
      <c r="D6" s="2" t="s">
        <v>11</v>
      </c>
      <c r="E6" s="2" t="s">
        <v>11</v>
      </c>
      <c r="F6" s="2" t="s">
        <v>11</v>
      </c>
      <c r="G6" s="2" t="s">
        <v>11</v>
      </c>
      <c r="H6" s="2" t="s">
        <v>11</v>
      </c>
      <c r="I6" s="2" t="s">
        <v>11</v>
      </c>
      <c r="J6" s="2" t="s">
        <v>11</v>
      </c>
      <c r="K6" s="2" t="s">
        <v>11</v>
      </c>
      <c r="L6" s="2" t="s">
        <v>11</v>
      </c>
      <c r="M6" s="2" t="s">
        <v>11</v>
      </c>
      <c r="N6" s="2" t="s">
        <v>11</v>
      </c>
      <c r="O6" s="2" t="s">
        <v>11</v>
      </c>
      <c r="P6" s="2" t="s">
        <v>11</v>
      </c>
      <c r="Q6" s="2" t="s">
        <v>11</v>
      </c>
    </row>
    <row r="7" spans="2:17">
      <c r="B7" s="1">
        <v>5</v>
      </c>
      <c r="C7" s="1" t="s">
        <v>4</v>
      </c>
      <c r="D7" s="2" t="s">
        <v>12</v>
      </c>
      <c r="E7" s="2" t="s">
        <v>12</v>
      </c>
      <c r="F7" s="2" t="s">
        <v>12</v>
      </c>
      <c r="G7" s="2" t="s">
        <v>12</v>
      </c>
      <c r="H7" s="2" t="s">
        <v>12</v>
      </c>
      <c r="I7" s="2" t="s">
        <v>12</v>
      </c>
      <c r="J7" s="2" t="s">
        <v>12</v>
      </c>
      <c r="K7" s="2" t="s">
        <v>13</v>
      </c>
      <c r="L7" s="2" t="s">
        <v>12</v>
      </c>
      <c r="M7" s="2" t="s">
        <v>12</v>
      </c>
      <c r="N7" s="2" t="s">
        <v>12</v>
      </c>
      <c r="O7" s="2" t="s">
        <v>13</v>
      </c>
      <c r="P7" s="2" t="s">
        <v>12</v>
      </c>
      <c r="Q7" s="2" t="s">
        <v>12</v>
      </c>
    </row>
    <row r="8" spans="2:17">
      <c r="B8" s="1">
        <v>6</v>
      </c>
      <c r="C8" s="1" t="s">
        <v>5</v>
      </c>
      <c r="D8" s="2" t="s">
        <v>13</v>
      </c>
      <c r="E8" s="2" t="s">
        <v>13</v>
      </c>
      <c r="F8" s="2" t="s">
        <v>12</v>
      </c>
      <c r="G8" s="2" t="s">
        <v>12</v>
      </c>
      <c r="H8" s="2" t="s">
        <v>13</v>
      </c>
      <c r="I8" s="2" t="s">
        <v>13</v>
      </c>
      <c r="J8" s="2" t="s">
        <v>13</v>
      </c>
      <c r="K8" s="2" t="s">
        <v>13</v>
      </c>
      <c r="L8" s="2" t="s">
        <v>13</v>
      </c>
      <c r="M8" s="2" t="s">
        <v>13</v>
      </c>
      <c r="N8" s="2" t="s">
        <v>13</v>
      </c>
      <c r="O8" s="2" t="s">
        <v>13</v>
      </c>
      <c r="P8" s="2" t="s">
        <v>13</v>
      </c>
      <c r="Q8" s="2" t="s">
        <v>13</v>
      </c>
    </row>
    <row r="9" spans="2:17">
      <c r="B9" s="1">
        <v>7</v>
      </c>
      <c r="C9" s="1" t="s">
        <v>6</v>
      </c>
      <c r="D9" s="2" t="s">
        <v>12</v>
      </c>
      <c r="E9" s="2" t="s">
        <v>12</v>
      </c>
      <c r="F9" s="2" t="s">
        <v>13</v>
      </c>
      <c r="G9" s="2" t="s">
        <v>12</v>
      </c>
      <c r="H9" s="2" t="s">
        <v>13</v>
      </c>
      <c r="I9" s="2" t="s">
        <v>12</v>
      </c>
      <c r="J9" s="2" t="s">
        <v>12</v>
      </c>
      <c r="K9" s="2" t="s">
        <v>12</v>
      </c>
      <c r="L9" s="2" t="s">
        <v>12</v>
      </c>
      <c r="M9" s="2" t="s">
        <v>12</v>
      </c>
      <c r="N9" s="2" t="s">
        <v>12</v>
      </c>
      <c r="O9" s="2" t="s">
        <v>12</v>
      </c>
      <c r="P9" s="2" t="s">
        <v>13</v>
      </c>
      <c r="Q9" s="2" t="s">
        <v>12</v>
      </c>
    </row>
    <row r="10" spans="2:17">
      <c r="B10" s="1">
        <v>8</v>
      </c>
      <c r="C10" s="1" t="s">
        <v>7</v>
      </c>
      <c r="D10" s="2" t="s">
        <v>13</v>
      </c>
      <c r="E10" s="2" t="s">
        <v>13</v>
      </c>
      <c r="F10" s="2" t="s">
        <v>13</v>
      </c>
      <c r="G10" s="2" t="s">
        <v>13</v>
      </c>
      <c r="H10" s="2" t="s">
        <v>13</v>
      </c>
      <c r="I10" s="2" t="s">
        <v>13</v>
      </c>
      <c r="J10" s="2" t="s">
        <v>13</v>
      </c>
      <c r="K10" s="2" t="s">
        <v>13</v>
      </c>
      <c r="L10" s="2" t="s">
        <v>13</v>
      </c>
      <c r="M10" s="2" t="s">
        <v>13</v>
      </c>
      <c r="N10" s="2" t="s">
        <v>13</v>
      </c>
      <c r="O10" s="2" t="s">
        <v>13</v>
      </c>
      <c r="P10" s="2" t="s">
        <v>13</v>
      </c>
      <c r="Q10" s="2" t="s">
        <v>13</v>
      </c>
    </row>
    <row r="11" spans="2:17">
      <c r="B11" s="1">
        <v>9</v>
      </c>
      <c r="C11" s="1" t="s">
        <v>8</v>
      </c>
      <c r="D11" s="2" t="s">
        <v>12</v>
      </c>
      <c r="E11" s="2" t="s">
        <v>13</v>
      </c>
      <c r="F11" s="2" t="s">
        <v>12</v>
      </c>
      <c r="G11" s="2" t="s">
        <v>13</v>
      </c>
      <c r="H11" s="2" t="s">
        <v>13</v>
      </c>
      <c r="I11" s="2" t="s">
        <v>13</v>
      </c>
      <c r="J11" s="2" t="s">
        <v>12</v>
      </c>
      <c r="K11" s="2" t="s">
        <v>13</v>
      </c>
      <c r="L11" s="2" t="s">
        <v>12</v>
      </c>
      <c r="M11" s="2" t="s">
        <v>12</v>
      </c>
      <c r="N11" s="2" t="s">
        <v>13</v>
      </c>
      <c r="O11" s="2" t="s">
        <v>13</v>
      </c>
      <c r="P11" s="2" t="s">
        <v>13</v>
      </c>
      <c r="Q11" s="2" t="s">
        <v>13</v>
      </c>
    </row>
    <row r="12" spans="2:17">
      <c r="B12" s="1">
        <v>10</v>
      </c>
      <c r="C12" s="1" t="s">
        <v>36</v>
      </c>
      <c r="D12" s="2" t="s">
        <v>13</v>
      </c>
      <c r="E12" s="2" t="s">
        <v>13</v>
      </c>
      <c r="F12" s="2" t="s">
        <v>13</v>
      </c>
      <c r="G12" s="2" t="s">
        <v>13</v>
      </c>
      <c r="H12" s="2" t="s">
        <v>13</v>
      </c>
      <c r="I12" s="2" t="s">
        <v>13</v>
      </c>
      <c r="J12" s="2" t="s">
        <v>13</v>
      </c>
      <c r="K12" s="2" t="s">
        <v>13</v>
      </c>
      <c r="L12" s="2" t="s">
        <v>13</v>
      </c>
      <c r="M12" s="2" t="s">
        <v>13</v>
      </c>
      <c r="N12" s="2" t="s">
        <v>13</v>
      </c>
      <c r="O12" s="2" t="s">
        <v>13</v>
      </c>
      <c r="P12" s="2" t="s">
        <v>13</v>
      </c>
      <c r="Q12" s="2" t="s">
        <v>13</v>
      </c>
    </row>
    <row r="16" spans="2:17">
      <c r="C16" s="1"/>
      <c r="D16" s="2" t="s">
        <v>0</v>
      </c>
      <c r="E16" s="2"/>
      <c r="F16" s="5"/>
      <c r="G16" s="6" t="s">
        <v>31</v>
      </c>
      <c r="H16" s="5" t="s">
        <v>26</v>
      </c>
      <c r="I16" s="6" t="s">
        <v>27</v>
      </c>
      <c r="J16" s="5" t="s">
        <v>28</v>
      </c>
      <c r="K16" s="5" t="s">
        <v>29</v>
      </c>
      <c r="L16" s="5" t="s">
        <v>30</v>
      </c>
    </row>
    <row r="17" spans="2:15">
      <c r="C17" s="3" t="s">
        <v>20</v>
      </c>
      <c r="D17" s="2">
        <f>COUNTIF(D3:Q3,"M")</f>
        <v>7</v>
      </c>
      <c r="E17" s="2"/>
      <c r="F17" s="5" t="s">
        <v>1</v>
      </c>
      <c r="G17" s="5">
        <f>COUNTIFS($D$4:$Q$4,"&gt;=15",$D$4:$Q$4,"&lt;=19")</f>
        <v>2</v>
      </c>
      <c r="H17" s="5">
        <f>COUNTIFS($D$4:$Q$4,"&gt;=20",$D$4:$Q$4,"&lt;=29")</f>
        <v>3</v>
      </c>
      <c r="I17" s="5">
        <f>COUNTIFS($D$4:$Q$4,"&gt;=30",$D$4:$Q$4,"&lt;=39")</f>
        <v>4</v>
      </c>
      <c r="J17" s="5">
        <f>COUNTIFS($D$4:$Q$4,"&gt;=40",$D$4:$Q$4,"&lt;=49")</f>
        <v>2</v>
      </c>
      <c r="K17" s="7">
        <f>COUNTIFS($D$4:$Q$4,"&gt;=50",$D$4:$Q$4,"&lt;=59")</f>
        <v>2</v>
      </c>
      <c r="L17" s="7">
        <f>COUNTIFS($D$4:$Q$4,"&gt;=60",$D$4:$Q$4,"&lt;=69")</f>
        <v>1</v>
      </c>
    </row>
    <row r="18" spans="2:15">
      <c r="C18" s="3" t="s">
        <v>21</v>
      </c>
      <c r="D18" s="2">
        <f>COUNTIF(D3:Q3,"ž")</f>
        <v>7</v>
      </c>
      <c r="E18" s="2"/>
      <c r="F18" s="2" t="s">
        <v>39</v>
      </c>
      <c r="G18" s="2"/>
    </row>
    <row r="19" spans="2:15">
      <c r="C19" s="3"/>
      <c r="D19" s="2"/>
      <c r="E19" s="2"/>
      <c r="F19" s="2"/>
      <c r="G19" s="2"/>
    </row>
    <row r="20" spans="2:15">
      <c r="C20" s="1"/>
      <c r="D20" s="2"/>
      <c r="E20" s="2"/>
      <c r="F20" s="2"/>
      <c r="G20" s="2"/>
    </row>
    <row r="21" spans="2:15">
      <c r="C21" s="1"/>
      <c r="D21" s="2"/>
      <c r="E21" s="2"/>
      <c r="F21" s="2"/>
      <c r="G21" s="2"/>
    </row>
    <row r="22" spans="2:15">
      <c r="B22" s="25"/>
      <c r="C22" s="26"/>
      <c r="D22" s="38" t="s">
        <v>31</v>
      </c>
      <c r="E22" s="39"/>
      <c r="F22" s="40" t="s">
        <v>26</v>
      </c>
      <c r="G22" s="39"/>
      <c r="H22" s="40" t="s">
        <v>27</v>
      </c>
      <c r="I22" s="39"/>
      <c r="J22" s="40" t="s">
        <v>28</v>
      </c>
      <c r="K22" s="39"/>
      <c r="L22" s="40" t="s">
        <v>29</v>
      </c>
      <c r="M22" s="39"/>
      <c r="N22" s="40" t="s">
        <v>30</v>
      </c>
      <c r="O22" s="39"/>
    </row>
    <row r="23" spans="2:15">
      <c r="B23" s="27"/>
      <c r="C23" s="17"/>
      <c r="D23" s="19" t="s">
        <v>22</v>
      </c>
      <c r="E23" s="13" t="s">
        <v>18</v>
      </c>
      <c r="F23" s="12" t="s">
        <v>22</v>
      </c>
      <c r="G23" s="13" t="s">
        <v>18</v>
      </c>
      <c r="H23" s="12" t="s">
        <v>22</v>
      </c>
      <c r="I23" s="13" t="s">
        <v>18</v>
      </c>
      <c r="J23" s="12" t="s">
        <v>22</v>
      </c>
      <c r="K23" s="13" t="s">
        <v>18</v>
      </c>
      <c r="L23" s="12" t="s">
        <v>22</v>
      </c>
      <c r="M23" s="13" t="s">
        <v>18</v>
      </c>
      <c r="N23" s="12" t="s">
        <v>22</v>
      </c>
      <c r="O23" s="13" t="s">
        <v>18</v>
      </c>
    </row>
    <row r="24" spans="2:15">
      <c r="B24" s="23">
        <v>1</v>
      </c>
      <c r="C24" s="28" t="s">
        <v>4</v>
      </c>
      <c r="D24" s="10">
        <f t="shared" ref="D24:D29" si="0">COUNTIFS($D$4:$Q$4,"&gt;=15",$D$4:$Q$4,"&lt;=19",D7:Q7,"A")</f>
        <v>0</v>
      </c>
      <c r="E24" s="11">
        <f t="shared" ref="E24:E29" si="1">COUNTIFS($D$4:$Q$4,"&gt;=15",$D$4:$Q$4,"&lt;=19",D7:Q7,"N")</f>
        <v>2</v>
      </c>
      <c r="F24" s="10">
        <f t="shared" ref="F24:F29" si="2">COUNTIFS($D$4:$Q$4,"&gt;=20",$D$4:$Q$4,"&lt;=29",D7:Q7,"A")</f>
        <v>3</v>
      </c>
      <c r="G24" s="11">
        <f t="shared" ref="G24:G29" si="3">COUNTIFS($D$4:$Q$4,"&gt;=20",$D$4:$Q$4,"&lt;=29",D7:Q7,"N")</f>
        <v>0</v>
      </c>
      <c r="H24" s="14">
        <f t="shared" ref="H24:H29" si="4">COUNTIFS($D$4:$Q$4,"&gt;=30",$D$4:$Q$4,"&lt;=39",D7:Q7,"A")</f>
        <v>4</v>
      </c>
      <c r="I24" s="15">
        <f t="shared" ref="I24:I29" si="5">COUNTIFS($D$4:$Q$4,"&gt;=30",$D$4:$Q$4,"&lt;=39",D7:Q7,"N")</f>
        <v>0</v>
      </c>
      <c r="J24" s="14">
        <f t="shared" ref="J24:J29" si="6">COUNTIFS($D$4:$Q$4,"&gt;=40",$D$4:$Q$4,"&lt;=49",D7:Q7,"A")</f>
        <v>2</v>
      </c>
      <c r="K24" s="15">
        <f t="shared" ref="K24:K29" si="7">COUNTIFS($D$4:$Q$4,"&gt;=40",$D$4:$Q$4,"&lt;=49",D7:Q7,"N")</f>
        <v>0</v>
      </c>
      <c r="L24" s="14">
        <f t="shared" ref="L24:L29" si="8">COUNTIFS($D$4:$Q$4,"&gt;=50",$D$4:$Q$4,"&lt;=59",D7:Q7,"A")</f>
        <v>2</v>
      </c>
      <c r="M24" s="15">
        <f t="shared" ref="M24:M29" si="9">COUNTIFS($D$4:$Q$4,"&gt;=50",$D$4:$Q$4,"&lt;=59",D7:Q7,"N")</f>
        <v>0</v>
      </c>
      <c r="N24" s="14">
        <f t="shared" ref="N24:N29" si="10">COUNTIFS($D$4:$Q$4,"&gt;=60",$D$4:$Q$4,"&lt;=69",D7:Q7,"A")</f>
        <v>1</v>
      </c>
      <c r="O24" s="15">
        <f t="shared" ref="O24:O29" si="11">COUNTIFS($D$4:$Q$4,"&gt;=60",$D$4:$Q$4,"&lt;=69",D7:Q7,"N")</f>
        <v>0</v>
      </c>
    </row>
    <row r="25" spans="2:15">
      <c r="B25" s="6">
        <v>2</v>
      </c>
      <c r="C25" s="28" t="s">
        <v>5</v>
      </c>
      <c r="D25" s="10">
        <f t="shared" si="0"/>
        <v>0</v>
      </c>
      <c r="E25" s="11">
        <f t="shared" si="1"/>
        <v>2</v>
      </c>
      <c r="F25" s="10">
        <f t="shared" si="2"/>
        <v>0</v>
      </c>
      <c r="G25" s="11">
        <f t="shared" si="3"/>
        <v>3</v>
      </c>
      <c r="H25" s="14">
        <f t="shared" si="4"/>
        <v>1</v>
      </c>
      <c r="I25" s="15">
        <f t="shared" si="5"/>
        <v>3</v>
      </c>
      <c r="J25" s="14">
        <f t="shared" si="6"/>
        <v>0</v>
      </c>
      <c r="K25" s="15">
        <f t="shared" si="7"/>
        <v>2</v>
      </c>
      <c r="L25" s="14">
        <f t="shared" si="8"/>
        <v>1</v>
      </c>
      <c r="M25" s="15">
        <f t="shared" si="9"/>
        <v>1</v>
      </c>
      <c r="N25" s="14">
        <f t="shared" si="10"/>
        <v>0</v>
      </c>
      <c r="O25" s="15">
        <f t="shared" si="11"/>
        <v>1</v>
      </c>
    </row>
    <row r="26" spans="2:15">
      <c r="B26" s="6">
        <v>3</v>
      </c>
      <c r="C26" s="28" t="s">
        <v>6</v>
      </c>
      <c r="D26" s="10">
        <f t="shared" si="0"/>
        <v>2</v>
      </c>
      <c r="E26" s="11">
        <f t="shared" si="1"/>
        <v>0</v>
      </c>
      <c r="F26" s="10">
        <f t="shared" si="2"/>
        <v>2</v>
      </c>
      <c r="G26" s="11">
        <f t="shared" si="3"/>
        <v>1</v>
      </c>
      <c r="H26" s="14">
        <f t="shared" si="4"/>
        <v>2</v>
      </c>
      <c r="I26" s="15">
        <f t="shared" si="5"/>
        <v>2</v>
      </c>
      <c r="J26" s="14">
        <f t="shared" si="6"/>
        <v>2</v>
      </c>
      <c r="K26" s="15">
        <f t="shared" si="7"/>
        <v>0</v>
      </c>
      <c r="L26" s="14">
        <f t="shared" si="8"/>
        <v>2</v>
      </c>
      <c r="M26" s="15">
        <f t="shared" si="9"/>
        <v>0</v>
      </c>
      <c r="N26" s="14">
        <f t="shared" si="10"/>
        <v>1</v>
      </c>
      <c r="O26" s="15">
        <f t="shared" si="11"/>
        <v>0</v>
      </c>
    </row>
    <row r="27" spans="2:15">
      <c r="B27" s="6">
        <v>4</v>
      </c>
      <c r="C27" s="28" t="s">
        <v>7</v>
      </c>
      <c r="D27" s="10">
        <f t="shared" si="0"/>
        <v>0</v>
      </c>
      <c r="E27" s="11">
        <f t="shared" si="1"/>
        <v>2</v>
      </c>
      <c r="F27" s="10">
        <f t="shared" si="2"/>
        <v>0</v>
      </c>
      <c r="G27" s="11">
        <f t="shared" si="3"/>
        <v>3</v>
      </c>
      <c r="H27" s="14">
        <f t="shared" si="4"/>
        <v>0</v>
      </c>
      <c r="I27" s="15">
        <f t="shared" si="5"/>
        <v>4</v>
      </c>
      <c r="J27" s="14">
        <f t="shared" si="6"/>
        <v>0</v>
      </c>
      <c r="K27" s="15">
        <f t="shared" si="7"/>
        <v>2</v>
      </c>
      <c r="L27" s="14">
        <f t="shared" si="8"/>
        <v>0</v>
      </c>
      <c r="M27" s="15">
        <f t="shared" si="9"/>
        <v>2</v>
      </c>
      <c r="N27" s="14">
        <f t="shared" si="10"/>
        <v>0</v>
      </c>
      <c r="O27" s="15">
        <f t="shared" si="11"/>
        <v>1</v>
      </c>
    </row>
    <row r="28" spans="2:15">
      <c r="B28" s="6">
        <v>5</v>
      </c>
      <c r="C28" s="28" t="s">
        <v>8</v>
      </c>
      <c r="D28" s="10">
        <f t="shared" si="0"/>
        <v>0</v>
      </c>
      <c r="E28" s="11">
        <f t="shared" si="1"/>
        <v>2</v>
      </c>
      <c r="F28" s="10">
        <f t="shared" si="2"/>
        <v>0</v>
      </c>
      <c r="G28" s="11">
        <f t="shared" si="3"/>
        <v>3</v>
      </c>
      <c r="H28" s="14">
        <f t="shared" si="4"/>
        <v>2</v>
      </c>
      <c r="I28" s="15">
        <f t="shared" si="5"/>
        <v>2</v>
      </c>
      <c r="J28" s="14">
        <f t="shared" si="6"/>
        <v>2</v>
      </c>
      <c r="K28" s="15">
        <f t="shared" si="7"/>
        <v>0</v>
      </c>
      <c r="L28" s="14">
        <f t="shared" si="8"/>
        <v>0</v>
      </c>
      <c r="M28" s="15">
        <f t="shared" si="9"/>
        <v>2</v>
      </c>
      <c r="N28" s="14">
        <f t="shared" si="10"/>
        <v>1</v>
      </c>
      <c r="O28" s="15">
        <f t="shared" si="11"/>
        <v>0</v>
      </c>
    </row>
    <row r="29" spans="2:15">
      <c r="B29" s="6">
        <v>6</v>
      </c>
      <c r="C29" s="29" t="s">
        <v>35</v>
      </c>
      <c r="D29" s="12">
        <f t="shared" si="0"/>
        <v>0</v>
      </c>
      <c r="E29" s="13">
        <f t="shared" si="1"/>
        <v>2</v>
      </c>
      <c r="F29" s="12">
        <f t="shared" si="2"/>
        <v>0</v>
      </c>
      <c r="G29" s="13">
        <f t="shared" si="3"/>
        <v>3</v>
      </c>
      <c r="H29" s="16">
        <f t="shared" si="4"/>
        <v>0</v>
      </c>
      <c r="I29" s="17">
        <f t="shared" si="5"/>
        <v>4</v>
      </c>
      <c r="J29" s="16">
        <f t="shared" si="6"/>
        <v>0</v>
      </c>
      <c r="K29" s="17">
        <f t="shared" si="7"/>
        <v>2</v>
      </c>
      <c r="L29" s="16">
        <f t="shared" si="8"/>
        <v>0</v>
      </c>
      <c r="M29" s="17">
        <f t="shared" si="9"/>
        <v>2</v>
      </c>
      <c r="N29" s="16">
        <f t="shared" si="10"/>
        <v>0</v>
      </c>
      <c r="O29" s="17">
        <f t="shared" si="11"/>
        <v>1</v>
      </c>
    </row>
  </sheetData>
  <mergeCells count="6">
    <mergeCell ref="N22:O22"/>
    <mergeCell ref="D22:E22"/>
    <mergeCell ref="F22:G22"/>
    <mergeCell ref="H22:I22"/>
    <mergeCell ref="J22:K22"/>
    <mergeCell ref="L22:M22"/>
  </mergeCells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2:Q29"/>
  <sheetViews>
    <sheetView workbookViewId="0">
      <selection activeCell="D24" sqref="D24:E24"/>
    </sheetView>
  </sheetViews>
  <sheetFormatPr defaultRowHeight="15"/>
  <cols>
    <col min="2" max="2" width="6.7109375" customWidth="1"/>
    <col min="3" max="3" width="34.28515625" customWidth="1"/>
    <col min="4" max="17" width="6.7109375" customWidth="1"/>
  </cols>
  <sheetData>
    <row r="2" spans="2:17">
      <c r="B2" s="1"/>
      <c r="C2" s="1"/>
      <c r="D2" s="2">
        <v>1</v>
      </c>
      <c r="E2" s="2">
        <v>2</v>
      </c>
      <c r="F2" s="2">
        <v>3</v>
      </c>
      <c r="G2" s="2">
        <v>4</v>
      </c>
      <c r="H2" s="2">
        <v>5</v>
      </c>
      <c r="I2" s="2">
        <v>6</v>
      </c>
      <c r="J2" s="2">
        <v>7</v>
      </c>
      <c r="K2" s="2">
        <v>8</v>
      </c>
      <c r="L2" s="2">
        <v>9</v>
      </c>
      <c r="M2" s="2">
        <v>10</v>
      </c>
      <c r="N2" s="2">
        <v>11</v>
      </c>
      <c r="O2" s="2">
        <v>12</v>
      </c>
      <c r="P2" s="2">
        <v>13</v>
      </c>
      <c r="Q2" s="2">
        <v>14</v>
      </c>
    </row>
    <row r="3" spans="2:17">
      <c r="B3" s="1">
        <v>1</v>
      </c>
      <c r="C3" s="1" t="s">
        <v>0</v>
      </c>
      <c r="D3" s="2" t="s">
        <v>9</v>
      </c>
      <c r="E3" s="2" t="s">
        <v>14</v>
      </c>
      <c r="F3" s="2" t="s">
        <v>9</v>
      </c>
      <c r="G3" s="2" t="s">
        <v>9</v>
      </c>
      <c r="H3" s="2" t="s">
        <v>14</v>
      </c>
      <c r="I3" s="2" t="s">
        <v>14</v>
      </c>
      <c r="J3" s="2" t="s">
        <v>9</v>
      </c>
      <c r="K3" s="2" t="s">
        <v>9</v>
      </c>
      <c r="L3" s="2" t="s">
        <v>9</v>
      </c>
      <c r="M3" s="2" t="s">
        <v>14</v>
      </c>
      <c r="N3" s="2" t="s">
        <v>14</v>
      </c>
      <c r="O3" s="2" t="s">
        <v>14</v>
      </c>
      <c r="P3" s="2" t="s">
        <v>14</v>
      </c>
      <c r="Q3" s="2" t="s">
        <v>9</v>
      </c>
    </row>
    <row r="4" spans="2:17">
      <c r="B4" s="1">
        <v>2</v>
      </c>
      <c r="C4" s="1" t="s">
        <v>1</v>
      </c>
      <c r="D4" s="2">
        <v>33</v>
      </c>
      <c r="E4" s="2">
        <v>28</v>
      </c>
      <c r="F4" s="2">
        <v>35</v>
      </c>
      <c r="G4" s="2">
        <v>58</v>
      </c>
      <c r="H4" s="2">
        <v>20</v>
      </c>
      <c r="I4" s="2">
        <v>20</v>
      </c>
      <c r="J4" s="2">
        <v>42</v>
      </c>
      <c r="K4" s="2">
        <v>18</v>
      </c>
      <c r="L4" s="2">
        <v>65</v>
      </c>
      <c r="M4" s="2">
        <v>43</v>
      </c>
      <c r="N4" s="2">
        <v>52</v>
      </c>
      <c r="O4" s="2">
        <v>17</v>
      </c>
      <c r="P4" s="2">
        <v>35</v>
      </c>
      <c r="Q4" s="2">
        <v>38</v>
      </c>
    </row>
    <row r="5" spans="2:17">
      <c r="B5" s="1">
        <v>3</v>
      </c>
      <c r="C5" s="1" t="s">
        <v>2</v>
      </c>
      <c r="D5" s="2" t="s">
        <v>10</v>
      </c>
      <c r="E5" s="2" t="s">
        <v>10</v>
      </c>
      <c r="F5" s="2" t="s">
        <v>15</v>
      </c>
      <c r="G5" s="2" t="s">
        <v>10</v>
      </c>
      <c r="H5" s="2" t="s">
        <v>15</v>
      </c>
      <c r="I5" s="2" t="s">
        <v>15</v>
      </c>
      <c r="J5" s="2" t="s">
        <v>10</v>
      </c>
      <c r="K5" s="2" t="s">
        <v>16</v>
      </c>
      <c r="L5" s="2" t="s">
        <v>10</v>
      </c>
      <c r="M5" s="2" t="s">
        <v>15</v>
      </c>
      <c r="N5" s="2" t="s">
        <v>10</v>
      </c>
      <c r="O5" s="2" t="s">
        <v>10</v>
      </c>
      <c r="P5" s="2" t="s">
        <v>15</v>
      </c>
      <c r="Q5" s="2" t="s">
        <v>17</v>
      </c>
    </row>
    <row r="6" spans="2:17">
      <c r="B6" s="1">
        <v>4</v>
      </c>
      <c r="C6" s="1" t="s">
        <v>3</v>
      </c>
      <c r="D6" s="2" t="s">
        <v>11</v>
      </c>
      <c r="E6" s="2" t="s">
        <v>11</v>
      </c>
      <c r="F6" s="2" t="s">
        <v>11</v>
      </c>
      <c r="G6" s="2" t="s">
        <v>11</v>
      </c>
      <c r="H6" s="2" t="s">
        <v>11</v>
      </c>
      <c r="I6" s="2" t="s">
        <v>11</v>
      </c>
      <c r="J6" s="2" t="s">
        <v>11</v>
      </c>
      <c r="K6" s="2" t="s">
        <v>11</v>
      </c>
      <c r="L6" s="2" t="s">
        <v>11</v>
      </c>
      <c r="M6" s="2" t="s">
        <v>11</v>
      </c>
      <c r="N6" s="2" t="s">
        <v>11</v>
      </c>
      <c r="O6" s="2" t="s">
        <v>11</v>
      </c>
      <c r="P6" s="2" t="s">
        <v>11</v>
      </c>
      <c r="Q6" s="2" t="s">
        <v>11</v>
      </c>
    </row>
    <row r="7" spans="2:17">
      <c r="B7" s="1">
        <v>5</v>
      </c>
      <c r="C7" s="1" t="s">
        <v>4</v>
      </c>
      <c r="D7" s="2" t="s">
        <v>12</v>
      </c>
      <c r="E7" s="2" t="s">
        <v>12</v>
      </c>
      <c r="F7" s="2" t="s">
        <v>12</v>
      </c>
      <c r="G7" s="2" t="s">
        <v>12</v>
      </c>
      <c r="H7" s="2" t="s">
        <v>12</v>
      </c>
      <c r="I7" s="2" t="s">
        <v>12</v>
      </c>
      <c r="J7" s="2" t="s">
        <v>12</v>
      </c>
      <c r="K7" s="2" t="s">
        <v>13</v>
      </c>
      <c r="L7" s="2" t="s">
        <v>12</v>
      </c>
      <c r="M7" s="2" t="s">
        <v>12</v>
      </c>
      <c r="N7" s="2" t="s">
        <v>12</v>
      </c>
      <c r="O7" s="2" t="s">
        <v>13</v>
      </c>
      <c r="P7" s="2" t="s">
        <v>12</v>
      </c>
      <c r="Q7" s="2" t="s">
        <v>12</v>
      </c>
    </row>
    <row r="8" spans="2:17">
      <c r="B8" s="1">
        <v>6</v>
      </c>
      <c r="C8" s="1" t="s">
        <v>5</v>
      </c>
      <c r="D8" s="2" t="s">
        <v>13</v>
      </c>
      <c r="E8" s="2" t="s">
        <v>13</v>
      </c>
      <c r="F8" s="2" t="s">
        <v>12</v>
      </c>
      <c r="G8" s="2" t="s">
        <v>12</v>
      </c>
      <c r="H8" s="2" t="s">
        <v>13</v>
      </c>
      <c r="I8" s="2" t="s">
        <v>13</v>
      </c>
      <c r="J8" s="2" t="s">
        <v>13</v>
      </c>
      <c r="K8" s="2" t="s">
        <v>13</v>
      </c>
      <c r="L8" s="2" t="s">
        <v>13</v>
      </c>
      <c r="M8" s="2" t="s">
        <v>13</v>
      </c>
      <c r="N8" s="2" t="s">
        <v>13</v>
      </c>
      <c r="O8" s="2" t="s">
        <v>13</v>
      </c>
      <c r="P8" s="2" t="s">
        <v>13</v>
      </c>
      <c r="Q8" s="2" t="s">
        <v>13</v>
      </c>
    </row>
    <row r="9" spans="2:17">
      <c r="B9" s="1">
        <v>7</v>
      </c>
      <c r="C9" s="1" t="s">
        <v>6</v>
      </c>
      <c r="D9" s="2" t="s">
        <v>12</v>
      </c>
      <c r="E9" s="2" t="s">
        <v>12</v>
      </c>
      <c r="F9" s="2" t="s">
        <v>13</v>
      </c>
      <c r="G9" s="2" t="s">
        <v>12</v>
      </c>
      <c r="H9" s="2" t="s">
        <v>13</v>
      </c>
      <c r="I9" s="2" t="s">
        <v>12</v>
      </c>
      <c r="J9" s="2" t="s">
        <v>12</v>
      </c>
      <c r="K9" s="2" t="s">
        <v>12</v>
      </c>
      <c r="L9" s="2" t="s">
        <v>12</v>
      </c>
      <c r="M9" s="2" t="s">
        <v>12</v>
      </c>
      <c r="N9" s="2" t="s">
        <v>12</v>
      </c>
      <c r="O9" s="2" t="s">
        <v>12</v>
      </c>
      <c r="P9" s="2" t="s">
        <v>13</v>
      </c>
      <c r="Q9" s="2" t="s">
        <v>12</v>
      </c>
    </row>
    <row r="10" spans="2:17">
      <c r="B10" s="1">
        <v>8</v>
      </c>
      <c r="C10" s="1" t="s">
        <v>7</v>
      </c>
      <c r="D10" s="2" t="s">
        <v>13</v>
      </c>
      <c r="E10" s="2" t="s">
        <v>13</v>
      </c>
      <c r="F10" s="2" t="s">
        <v>13</v>
      </c>
      <c r="G10" s="2" t="s">
        <v>13</v>
      </c>
      <c r="H10" s="2" t="s">
        <v>13</v>
      </c>
      <c r="I10" s="2" t="s">
        <v>13</v>
      </c>
      <c r="J10" s="2" t="s">
        <v>13</v>
      </c>
      <c r="K10" s="2" t="s">
        <v>13</v>
      </c>
      <c r="L10" s="2" t="s">
        <v>13</v>
      </c>
      <c r="M10" s="2" t="s">
        <v>13</v>
      </c>
      <c r="N10" s="2" t="s">
        <v>13</v>
      </c>
      <c r="O10" s="2" t="s">
        <v>13</v>
      </c>
      <c r="P10" s="2" t="s">
        <v>13</v>
      </c>
      <c r="Q10" s="2" t="s">
        <v>13</v>
      </c>
    </row>
    <row r="11" spans="2:17">
      <c r="B11" s="1">
        <v>9</v>
      </c>
      <c r="C11" s="1" t="s">
        <v>8</v>
      </c>
      <c r="D11" s="2" t="s">
        <v>12</v>
      </c>
      <c r="E11" s="2" t="s">
        <v>13</v>
      </c>
      <c r="F11" s="2" t="s">
        <v>12</v>
      </c>
      <c r="G11" s="2" t="s">
        <v>13</v>
      </c>
      <c r="H11" s="2" t="s">
        <v>13</v>
      </c>
      <c r="I11" s="2" t="s">
        <v>13</v>
      </c>
      <c r="J11" s="2" t="s">
        <v>12</v>
      </c>
      <c r="K11" s="2" t="s">
        <v>13</v>
      </c>
      <c r="L11" s="2" t="s">
        <v>12</v>
      </c>
      <c r="M11" s="2" t="s">
        <v>12</v>
      </c>
      <c r="N11" s="2" t="s">
        <v>13</v>
      </c>
      <c r="O11" s="2" t="s">
        <v>13</v>
      </c>
      <c r="P11" s="2" t="s">
        <v>13</v>
      </c>
      <c r="Q11" s="2" t="s">
        <v>13</v>
      </c>
    </row>
    <row r="12" spans="2:17">
      <c r="B12" s="1">
        <v>10</v>
      </c>
      <c r="C12" s="1" t="s">
        <v>19</v>
      </c>
      <c r="D12" s="2" t="s">
        <v>13</v>
      </c>
      <c r="E12" s="2" t="s">
        <v>13</v>
      </c>
      <c r="F12" s="2" t="s">
        <v>13</v>
      </c>
      <c r="G12" s="2" t="s">
        <v>13</v>
      </c>
      <c r="H12" s="2" t="s">
        <v>13</v>
      </c>
      <c r="I12" s="2" t="s">
        <v>13</v>
      </c>
      <c r="J12" s="2" t="s">
        <v>13</v>
      </c>
      <c r="K12" s="2" t="s">
        <v>13</v>
      </c>
      <c r="L12" s="2" t="s">
        <v>13</v>
      </c>
      <c r="M12" s="2" t="s">
        <v>13</v>
      </c>
      <c r="N12" s="2" t="s">
        <v>13</v>
      </c>
      <c r="O12" s="2" t="s">
        <v>13</v>
      </c>
      <c r="P12" s="2" t="s">
        <v>13</v>
      </c>
      <c r="Q12" s="2" t="s">
        <v>13</v>
      </c>
    </row>
    <row r="16" spans="2:17">
      <c r="C16" s="1"/>
      <c r="D16" s="2" t="s">
        <v>0</v>
      </c>
      <c r="E16" s="2"/>
      <c r="F16" s="8" t="s">
        <v>2</v>
      </c>
      <c r="G16" s="7" t="s">
        <v>33</v>
      </c>
      <c r="H16" s="6" t="s">
        <v>34</v>
      </c>
      <c r="I16" s="8" t="s">
        <v>10</v>
      </c>
      <c r="J16" s="8" t="s">
        <v>15</v>
      </c>
    </row>
    <row r="17" spans="2:11">
      <c r="C17" s="3" t="s">
        <v>20</v>
      </c>
      <c r="D17" s="2">
        <f>COUNTIF(D3:Q3,"M")</f>
        <v>7</v>
      </c>
      <c r="E17" s="2"/>
      <c r="F17" s="9" t="s">
        <v>32</v>
      </c>
      <c r="G17" s="8">
        <f>COUNTIF($D$5:$Q$5,"Z")</f>
        <v>1</v>
      </c>
      <c r="H17" s="8">
        <f>COUNTIF($D$5:$Q$5,"VYUČ")</f>
        <v>1</v>
      </c>
      <c r="I17" s="8">
        <f>COUNTIF($D$5:$Q$5,I16)</f>
        <v>7</v>
      </c>
      <c r="J17" s="8">
        <f>COUNTIF($D$5:$Q$5,J16)</f>
        <v>5</v>
      </c>
    </row>
    <row r="18" spans="2:11">
      <c r="C18" s="3" t="s">
        <v>21</v>
      </c>
      <c r="D18" s="2">
        <f>COUNTIF(D3:Q3,"ž")</f>
        <v>7</v>
      </c>
      <c r="E18" s="2"/>
      <c r="F18" s="2"/>
      <c r="G18" s="2"/>
    </row>
    <row r="19" spans="2:11">
      <c r="C19" s="3"/>
      <c r="D19" s="2"/>
      <c r="E19" s="2"/>
      <c r="F19" s="2"/>
      <c r="G19" s="2"/>
    </row>
    <row r="20" spans="2:11">
      <c r="C20" s="1"/>
      <c r="D20" s="2"/>
      <c r="E20" s="2"/>
      <c r="F20" s="2"/>
      <c r="G20" s="2"/>
    </row>
    <row r="21" spans="2:11">
      <c r="C21" s="1"/>
      <c r="D21" s="2"/>
      <c r="E21" s="2"/>
      <c r="F21" s="2"/>
      <c r="G21" s="2"/>
    </row>
    <row r="22" spans="2:11">
      <c r="B22" s="25"/>
      <c r="C22" s="21"/>
      <c r="D22" s="41" t="s">
        <v>16</v>
      </c>
      <c r="E22" s="42"/>
      <c r="F22" s="41" t="s">
        <v>17</v>
      </c>
      <c r="G22" s="42"/>
      <c r="H22" s="43" t="s">
        <v>10</v>
      </c>
      <c r="I22" s="44"/>
      <c r="J22" s="45" t="s">
        <v>15</v>
      </c>
      <c r="K22" s="44"/>
    </row>
    <row r="23" spans="2:11">
      <c r="B23" s="27"/>
      <c r="C23" s="32"/>
      <c r="D23" s="12" t="s">
        <v>22</v>
      </c>
      <c r="E23" s="13" t="s">
        <v>18</v>
      </c>
      <c r="F23" s="12" t="s">
        <v>22</v>
      </c>
      <c r="G23" s="13" t="s">
        <v>18</v>
      </c>
      <c r="H23" s="12" t="s">
        <v>22</v>
      </c>
      <c r="I23" s="13" t="s">
        <v>18</v>
      </c>
      <c r="J23" s="19" t="s">
        <v>22</v>
      </c>
      <c r="K23" s="13" t="s">
        <v>18</v>
      </c>
    </row>
    <row r="24" spans="2:11">
      <c r="B24" s="30">
        <v>1</v>
      </c>
      <c r="C24" s="35" t="s">
        <v>4</v>
      </c>
      <c r="D24" s="10">
        <f t="shared" ref="D24:D29" si="0">COUNTIFS($D$5:$Q$5,$D$22,D7:Q7,"A")</f>
        <v>0</v>
      </c>
      <c r="E24" s="11">
        <f t="shared" ref="E24:E29" si="1">COUNTIFS($D$5:$Q$5,$D$22,D7:Q7,"N")</f>
        <v>1</v>
      </c>
      <c r="F24" s="10">
        <f t="shared" ref="F24:F29" si="2">COUNTIFS($D$5:$Q$5,$F$22,D7:Q7,"A")</f>
        <v>1</v>
      </c>
      <c r="G24" s="11">
        <f t="shared" ref="G24:G29" si="3">COUNTIFS($D$5:$Q$5,$F$22,D7:Q7,"N")</f>
        <v>0</v>
      </c>
      <c r="H24" s="30">
        <f t="shared" ref="H24:H29" si="4">COUNTIFS($D$5:$Q$5,$H$22,D7:Q7,"A")</f>
        <v>6</v>
      </c>
      <c r="I24" s="31">
        <f t="shared" ref="I24:I29" si="5">COUNTIFS($D$5:$Q$5,$H$22,D7:Q7,"N")</f>
        <v>1</v>
      </c>
      <c r="J24" s="24">
        <f t="shared" ref="J24:J29" si="6">COUNTIFS($D$5:$Q$5,$J$22,D7:Q7,"A")</f>
        <v>5</v>
      </c>
      <c r="K24" s="31">
        <f t="shared" ref="K24:K29" si="7">COUNTIFS($D$5:$Q$5,$J$22,D7:Q7,"N")</f>
        <v>0</v>
      </c>
    </row>
    <row r="25" spans="2:11">
      <c r="B25" s="30">
        <v>2</v>
      </c>
      <c r="C25" s="36" t="s">
        <v>5</v>
      </c>
      <c r="D25" s="10">
        <f t="shared" si="0"/>
        <v>0</v>
      </c>
      <c r="E25" s="11">
        <f t="shared" si="1"/>
        <v>1</v>
      </c>
      <c r="F25" s="10">
        <f t="shared" si="2"/>
        <v>0</v>
      </c>
      <c r="G25" s="11">
        <f t="shared" si="3"/>
        <v>1</v>
      </c>
      <c r="H25" s="30">
        <f t="shared" si="4"/>
        <v>1</v>
      </c>
      <c r="I25" s="31">
        <f t="shared" si="5"/>
        <v>6</v>
      </c>
      <c r="J25" s="24">
        <f t="shared" si="6"/>
        <v>1</v>
      </c>
      <c r="K25" s="31">
        <f t="shared" si="7"/>
        <v>4</v>
      </c>
    </row>
    <row r="26" spans="2:11">
      <c r="B26" s="30">
        <v>3</v>
      </c>
      <c r="C26" s="36" t="s">
        <v>6</v>
      </c>
      <c r="D26" s="10">
        <f t="shared" si="0"/>
        <v>1</v>
      </c>
      <c r="E26" s="11">
        <f t="shared" si="1"/>
        <v>0</v>
      </c>
      <c r="F26" s="10">
        <f t="shared" si="2"/>
        <v>1</v>
      </c>
      <c r="G26" s="11">
        <f t="shared" si="3"/>
        <v>0</v>
      </c>
      <c r="H26" s="30">
        <f t="shared" si="4"/>
        <v>7</v>
      </c>
      <c r="I26" s="31">
        <f t="shared" si="5"/>
        <v>0</v>
      </c>
      <c r="J26" s="24">
        <f t="shared" si="6"/>
        <v>2</v>
      </c>
      <c r="K26" s="31">
        <f t="shared" si="7"/>
        <v>3</v>
      </c>
    </row>
    <row r="27" spans="2:11">
      <c r="B27" s="30">
        <v>4</v>
      </c>
      <c r="C27" s="14" t="s">
        <v>7</v>
      </c>
      <c r="D27" s="10">
        <f t="shared" si="0"/>
        <v>0</v>
      </c>
      <c r="E27" s="11">
        <f t="shared" si="1"/>
        <v>1</v>
      </c>
      <c r="F27" s="10">
        <f t="shared" si="2"/>
        <v>0</v>
      </c>
      <c r="G27" s="11">
        <f t="shared" si="3"/>
        <v>1</v>
      </c>
      <c r="H27" s="30">
        <f t="shared" si="4"/>
        <v>0</v>
      </c>
      <c r="I27" s="31">
        <f t="shared" si="5"/>
        <v>7</v>
      </c>
      <c r="J27" s="24">
        <f t="shared" si="6"/>
        <v>0</v>
      </c>
      <c r="K27" s="31">
        <f t="shared" si="7"/>
        <v>5</v>
      </c>
    </row>
    <row r="28" spans="2:11">
      <c r="B28" s="30">
        <v>5</v>
      </c>
      <c r="C28" s="14" t="s">
        <v>8</v>
      </c>
      <c r="D28" s="10">
        <f t="shared" si="0"/>
        <v>0</v>
      </c>
      <c r="E28" s="11">
        <f t="shared" si="1"/>
        <v>1</v>
      </c>
      <c r="F28" s="10">
        <f t="shared" si="2"/>
        <v>0</v>
      </c>
      <c r="G28" s="11">
        <f t="shared" si="3"/>
        <v>1</v>
      </c>
      <c r="H28" s="30">
        <f t="shared" si="4"/>
        <v>3</v>
      </c>
      <c r="I28" s="31">
        <f t="shared" si="5"/>
        <v>4</v>
      </c>
      <c r="J28" s="24">
        <f t="shared" si="6"/>
        <v>2</v>
      </c>
      <c r="K28" s="31">
        <f t="shared" si="7"/>
        <v>3</v>
      </c>
    </row>
    <row r="29" spans="2:11">
      <c r="B29" s="27">
        <v>6</v>
      </c>
      <c r="C29" s="16" t="s">
        <v>25</v>
      </c>
      <c r="D29" s="12">
        <f t="shared" si="0"/>
        <v>0</v>
      </c>
      <c r="E29" s="13">
        <f t="shared" si="1"/>
        <v>1</v>
      </c>
      <c r="F29" s="12">
        <f t="shared" si="2"/>
        <v>0</v>
      </c>
      <c r="G29" s="13">
        <f t="shared" si="3"/>
        <v>1</v>
      </c>
      <c r="H29" s="27">
        <f t="shared" si="4"/>
        <v>0</v>
      </c>
      <c r="I29" s="34">
        <f t="shared" si="5"/>
        <v>7</v>
      </c>
      <c r="J29" s="33">
        <f t="shared" si="6"/>
        <v>0</v>
      </c>
      <c r="K29" s="34">
        <f t="shared" si="7"/>
        <v>5</v>
      </c>
    </row>
  </sheetData>
  <mergeCells count="4">
    <mergeCell ref="D22:E22"/>
    <mergeCell ref="F22:G22"/>
    <mergeCell ref="H22:I22"/>
    <mergeCell ref="J22:K22"/>
  </mergeCells>
  <pageMargins left="0.7" right="0.7" top="0.78740157499999996" bottom="0.78740157499999996" header="0.3" footer="0.3"/>
  <pageSetup paperSize="9"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B2:Q79"/>
  <sheetViews>
    <sheetView topLeftCell="A49" workbookViewId="0">
      <selection activeCell="O7" sqref="O7"/>
    </sheetView>
  </sheetViews>
  <sheetFormatPr defaultRowHeight="15"/>
  <cols>
    <col min="2" max="2" width="6.7109375" customWidth="1"/>
    <col min="3" max="3" width="34.28515625" customWidth="1"/>
    <col min="4" max="17" width="6.7109375" customWidth="1"/>
  </cols>
  <sheetData>
    <row r="2" spans="2:17">
      <c r="B2" s="1"/>
      <c r="C2" s="1"/>
      <c r="D2" s="2">
        <v>1</v>
      </c>
      <c r="E2" s="2">
        <v>2</v>
      </c>
      <c r="F2" s="2">
        <v>3</v>
      </c>
      <c r="G2" s="2">
        <v>4</v>
      </c>
      <c r="H2" s="2">
        <v>5</v>
      </c>
      <c r="I2" s="2">
        <v>6</v>
      </c>
      <c r="J2" s="2">
        <v>7</v>
      </c>
      <c r="K2" s="2">
        <v>8</v>
      </c>
      <c r="L2" s="2">
        <v>9</v>
      </c>
      <c r="M2" s="2">
        <v>10</v>
      </c>
      <c r="N2" s="2">
        <v>11</v>
      </c>
      <c r="O2" s="2">
        <v>12</v>
      </c>
      <c r="P2" s="2">
        <v>13</v>
      </c>
      <c r="Q2" s="2">
        <v>14</v>
      </c>
    </row>
    <row r="3" spans="2:17">
      <c r="B3" s="1">
        <v>1</v>
      </c>
      <c r="C3" s="1" t="s">
        <v>0</v>
      </c>
      <c r="D3" s="2" t="s">
        <v>9</v>
      </c>
      <c r="E3" s="2" t="s">
        <v>14</v>
      </c>
      <c r="F3" s="2" t="s">
        <v>9</v>
      </c>
      <c r="G3" s="2" t="s">
        <v>9</v>
      </c>
      <c r="H3" s="2" t="s">
        <v>14</v>
      </c>
      <c r="I3" s="2" t="s">
        <v>14</v>
      </c>
      <c r="J3" s="2" t="s">
        <v>9</v>
      </c>
      <c r="K3" s="2" t="s">
        <v>9</v>
      </c>
      <c r="L3" s="2" t="s">
        <v>9</v>
      </c>
      <c r="M3" s="2" t="s">
        <v>14</v>
      </c>
      <c r="N3" s="2" t="s">
        <v>14</v>
      </c>
      <c r="O3" s="2" t="s">
        <v>14</v>
      </c>
      <c r="P3" s="2" t="s">
        <v>14</v>
      </c>
      <c r="Q3" s="2" t="s">
        <v>9</v>
      </c>
    </row>
    <row r="4" spans="2:17">
      <c r="B4" s="1">
        <v>2</v>
      </c>
      <c r="C4" s="1" t="s">
        <v>1</v>
      </c>
      <c r="D4" s="2">
        <v>33</v>
      </c>
      <c r="E4" s="2">
        <v>28</v>
      </c>
      <c r="F4" s="2">
        <v>35</v>
      </c>
      <c r="G4" s="2">
        <v>58</v>
      </c>
      <c r="H4" s="2">
        <v>20</v>
      </c>
      <c r="I4" s="2">
        <v>20</v>
      </c>
      <c r="J4" s="2">
        <v>42</v>
      </c>
      <c r="K4" s="2">
        <v>18</v>
      </c>
      <c r="L4" s="2">
        <v>65</v>
      </c>
      <c r="M4" s="2">
        <v>43</v>
      </c>
      <c r="N4" s="2">
        <v>52</v>
      </c>
      <c r="O4" s="2">
        <v>17</v>
      </c>
      <c r="P4" s="2">
        <v>35</v>
      </c>
      <c r="Q4" s="2">
        <v>38</v>
      </c>
    </row>
    <row r="5" spans="2:17">
      <c r="B5" s="1">
        <v>3</v>
      </c>
      <c r="C5" s="1" t="s">
        <v>2</v>
      </c>
      <c r="D5" s="2" t="s">
        <v>10</v>
      </c>
      <c r="E5" s="2" t="s">
        <v>10</v>
      </c>
      <c r="F5" s="2" t="s">
        <v>15</v>
      </c>
      <c r="G5" s="2" t="s">
        <v>10</v>
      </c>
      <c r="H5" s="2" t="s">
        <v>15</v>
      </c>
      <c r="I5" s="2" t="s">
        <v>15</v>
      </c>
      <c r="J5" s="2" t="s">
        <v>10</v>
      </c>
      <c r="K5" s="2" t="s">
        <v>16</v>
      </c>
      <c r="L5" s="2" t="s">
        <v>10</v>
      </c>
      <c r="M5" s="2" t="s">
        <v>15</v>
      </c>
      <c r="N5" s="2" t="s">
        <v>10</v>
      </c>
      <c r="O5" s="2" t="s">
        <v>10</v>
      </c>
      <c r="P5" s="2" t="s">
        <v>15</v>
      </c>
      <c r="Q5" s="2" t="s">
        <v>17</v>
      </c>
    </row>
    <row r="6" spans="2:17">
      <c r="B6" s="1">
        <v>4</v>
      </c>
      <c r="C6" s="1" t="s">
        <v>3</v>
      </c>
      <c r="D6" s="2" t="s">
        <v>11</v>
      </c>
      <c r="E6" s="2" t="s">
        <v>11</v>
      </c>
      <c r="F6" s="2" t="s">
        <v>11</v>
      </c>
      <c r="G6" s="2" t="s">
        <v>11</v>
      </c>
      <c r="H6" s="2" t="s">
        <v>11</v>
      </c>
      <c r="I6" s="2" t="s">
        <v>11</v>
      </c>
      <c r="J6" s="2" t="s">
        <v>11</v>
      </c>
      <c r="K6" s="2" t="s">
        <v>11</v>
      </c>
      <c r="L6" s="2" t="s">
        <v>11</v>
      </c>
      <c r="M6" s="2" t="s">
        <v>11</v>
      </c>
      <c r="N6" s="2" t="s">
        <v>11</v>
      </c>
      <c r="O6" s="2" t="s">
        <v>11</v>
      </c>
      <c r="P6" s="2" t="s">
        <v>11</v>
      </c>
      <c r="Q6" s="2" t="s">
        <v>11</v>
      </c>
    </row>
    <row r="7" spans="2:17">
      <c r="B7" s="1">
        <v>5</v>
      </c>
      <c r="C7" s="1" t="s">
        <v>4</v>
      </c>
      <c r="D7" s="2" t="s">
        <v>12</v>
      </c>
      <c r="E7" s="2" t="s">
        <v>12</v>
      </c>
      <c r="F7" s="2" t="s">
        <v>12</v>
      </c>
      <c r="G7" s="2" t="s">
        <v>12</v>
      </c>
      <c r="H7" s="2" t="s">
        <v>12</v>
      </c>
      <c r="I7" s="2" t="s">
        <v>12</v>
      </c>
      <c r="J7" s="2" t="s">
        <v>12</v>
      </c>
      <c r="K7" s="2" t="s">
        <v>13</v>
      </c>
      <c r="L7" s="2" t="s">
        <v>12</v>
      </c>
      <c r="M7" s="2" t="s">
        <v>12</v>
      </c>
      <c r="N7" s="2" t="s">
        <v>12</v>
      </c>
      <c r="O7" s="2" t="s">
        <v>13</v>
      </c>
      <c r="P7" s="2" t="s">
        <v>12</v>
      </c>
      <c r="Q7" s="2" t="s">
        <v>12</v>
      </c>
    </row>
    <row r="8" spans="2:17">
      <c r="B8" s="1">
        <v>6</v>
      </c>
      <c r="C8" s="1" t="s">
        <v>5</v>
      </c>
      <c r="D8" s="2" t="s">
        <v>13</v>
      </c>
      <c r="E8" s="2" t="s">
        <v>13</v>
      </c>
      <c r="F8" s="2" t="s">
        <v>12</v>
      </c>
      <c r="G8" s="2" t="s">
        <v>12</v>
      </c>
      <c r="H8" s="2" t="s">
        <v>13</v>
      </c>
      <c r="I8" s="2" t="s">
        <v>13</v>
      </c>
      <c r="J8" s="2" t="s">
        <v>13</v>
      </c>
      <c r="K8" s="2" t="s">
        <v>13</v>
      </c>
      <c r="L8" s="2" t="s">
        <v>13</v>
      </c>
      <c r="M8" s="2" t="s">
        <v>13</v>
      </c>
      <c r="N8" s="2" t="s">
        <v>13</v>
      </c>
      <c r="O8" s="2" t="s">
        <v>13</v>
      </c>
      <c r="P8" s="2" t="s">
        <v>13</v>
      </c>
      <c r="Q8" s="2" t="s">
        <v>13</v>
      </c>
    </row>
    <row r="9" spans="2:17">
      <c r="B9" s="1">
        <v>7</v>
      </c>
      <c r="C9" s="1" t="s">
        <v>6</v>
      </c>
      <c r="D9" s="2" t="s">
        <v>12</v>
      </c>
      <c r="E9" s="2" t="s">
        <v>12</v>
      </c>
      <c r="F9" s="2" t="s">
        <v>13</v>
      </c>
      <c r="G9" s="2" t="s">
        <v>12</v>
      </c>
      <c r="H9" s="2" t="s">
        <v>13</v>
      </c>
      <c r="I9" s="2" t="s">
        <v>12</v>
      </c>
      <c r="J9" s="2" t="s">
        <v>12</v>
      </c>
      <c r="K9" s="2" t="s">
        <v>12</v>
      </c>
      <c r="L9" s="2" t="s">
        <v>12</v>
      </c>
      <c r="M9" s="2" t="s">
        <v>12</v>
      </c>
      <c r="N9" s="2" t="s">
        <v>12</v>
      </c>
      <c r="O9" s="2" t="s">
        <v>12</v>
      </c>
      <c r="P9" s="2" t="s">
        <v>13</v>
      </c>
      <c r="Q9" s="2" t="s">
        <v>12</v>
      </c>
    </row>
    <row r="10" spans="2:17">
      <c r="B10" s="1">
        <v>8</v>
      </c>
      <c r="C10" s="1" t="s">
        <v>7</v>
      </c>
      <c r="D10" s="2" t="s">
        <v>13</v>
      </c>
      <c r="E10" s="2" t="s">
        <v>13</v>
      </c>
      <c r="F10" s="2" t="s">
        <v>13</v>
      </c>
      <c r="G10" s="2" t="s">
        <v>13</v>
      </c>
      <c r="H10" s="2" t="s">
        <v>13</v>
      </c>
      <c r="I10" s="2" t="s">
        <v>13</v>
      </c>
      <c r="J10" s="2" t="s">
        <v>13</v>
      </c>
      <c r="K10" s="2" t="s">
        <v>13</v>
      </c>
      <c r="L10" s="2" t="s">
        <v>13</v>
      </c>
      <c r="M10" s="2" t="s">
        <v>13</v>
      </c>
      <c r="N10" s="2" t="s">
        <v>13</v>
      </c>
      <c r="O10" s="2" t="s">
        <v>13</v>
      </c>
      <c r="P10" s="2" t="s">
        <v>13</v>
      </c>
      <c r="Q10" s="2" t="s">
        <v>13</v>
      </c>
    </row>
    <row r="11" spans="2:17">
      <c r="B11" s="1">
        <v>9</v>
      </c>
      <c r="C11" s="1" t="s">
        <v>8</v>
      </c>
      <c r="D11" s="2" t="s">
        <v>12</v>
      </c>
      <c r="E11" s="2" t="s">
        <v>13</v>
      </c>
      <c r="F11" s="2" t="s">
        <v>12</v>
      </c>
      <c r="G11" s="2" t="s">
        <v>13</v>
      </c>
      <c r="H11" s="2" t="s">
        <v>13</v>
      </c>
      <c r="I11" s="2" t="s">
        <v>13</v>
      </c>
      <c r="J11" s="2" t="s">
        <v>12</v>
      </c>
      <c r="K11" s="2" t="s">
        <v>13</v>
      </c>
      <c r="L11" s="2" t="s">
        <v>12</v>
      </c>
      <c r="M11" s="2" t="s">
        <v>12</v>
      </c>
      <c r="N11" s="2" t="s">
        <v>13</v>
      </c>
      <c r="O11" s="2" t="s">
        <v>13</v>
      </c>
      <c r="P11" s="2" t="s">
        <v>13</v>
      </c>
      <c r="Q11" s="2" t="s">
        <v>13</v>
      </c>
    </row>
    <row r="12" spans="2:17">
      <c r="B12" s="1">
        <v>10</v>
      </c>
      <c r="C12" s="1" t="s">
        <v>19</v>
      </c>
      <c r="D12" s="2" t="s">
        <v>13</v>
      </c>
      <c r="E12" s="2" t="s">
        <v>13</v>
      </c>
      <c r="F12" s="2" t="s">
        <v>13</v>
      </c>
      <c r="G12" s="2" t="s">
        <v>13</v>
      </c>
      <c r="H12" s="2" t="s">
        <v>13</v>
      </c>
      <c r="I12" s="2" t="s">
        <v>13</v>
      </c>
      <c r="J12" s="2" t="s">
        <v>13</v>
      </c>
      <c r="K12" s="2" t="s">
        <v>13</v>
      </c>
      <c r="L12" s="2" t="s">
        <v>13</v>
      </c>
      <c r="M12" s="2" t="s">
        <v>13</v>
      </c>
      <c r="N12" s="2" t="s">
        <v>13</v>
      </c>
      <c r="O12" s="2" t="s">
        <v>13</v>
      </c>
      <c r="P12" s="2" t="s">
        <v>13</v>
      </c>
      <c r="Q12" s="2" t="s">
        <v>13</v>
      </c>
    </row>
    <row r="16" spans="2:17">
      <c r="C16" s="1"/>
      <c r="D16" s="2" t="s">
        <v>0</v>
      </c>
      <c r="E16" s="2"/>
      <c r="F16" s="8" t="s">
        <v>2</v>
      </c>
      <c r="G16" s="7" t="s">
        <v>33</v>
      </c>
      <c r="H16" s="6" t="s">
        <v>34</v>
      </c>
      <c r="I16" s="8" t="s">
        <v>10</v>
      </c>
      <c r="J16" s="8" t="s">
        <v>15</v>
      </c>
    </row>
    <row r="17" spans="2:11">
      <c r="C17" s="3" t="s">
        <v>20</v>
      </c>
      <c r="D17" s="2">
        <f>COUNTIF(D3:Q3,"M")</f>
        <v>7</v>
      </c>
      <c r="E17" s="2"/>
      <c r="F17" s="9" t="s">
        <v>32</v>
      </c>
      <c r="G17" s="8">
        <f>COUNTIF($D$5:$Q$5,"Z")</f>
        <v>1</v>
      </c>
      <c r="H17" s="8">
        <f>COUNTIF($D$5:$Q$5,"VYUČ")</f>
        <v>1</v>
      </c>
      <c r="I17" s="8">
        <f>COUNTIF($D$5:$Q$5,I16)</f>
        <v>7</v>
      </c>
      <c r="J17" s="8">
        <f>COUNTIF($D$5:$Q$5,J16)</f>
        <v>5</v>
      </c>
    </row>
    <row r="18" spans="2:11">
      <c r="C18" s="3" t="s">
        <v>21</v>
      </c>
      <c r="D18" s="2">
        <f>COUNTIF(D3:Q3,"ž")</f>
        <v>7</v>
      </c>
      <c r="E18" s="2"/>
      <c r="F18" s="2"/>
      <c r="G18" s="2"/>
    </row>
    <row r="19" spans="2:11">
      <c r="C19" s="3"/>
      <c r="D19" s="2"/>
      <c r="E19" s="2"/>
      <c r="F19" s="2"/>
      <c r="G19" s="2"/>
    </row>
    <row r="20" spans="2:11">
      <c r="C20" s="1"/>
      <c r="D20" s="2"/>
      <c r="E20" s="2"/>
      <c r="F20" s="2"/>
      <c r="G20" s="2"/>
    </row>
    <row r="21" spans="2:11">
      <c r="C21" s="1"/>
      <c r="D21" s="2"/>
      <c r="E21" s="2"/>
      <c r="F21" s="2"/>
      <c r="G21" s="2"/>
    </row>
    <row r="22" spans="2:11">
      <c r="B22" s="25"/>
      <c r="C22" s="21"/>
      <c r="D22" s="41" t="s">
        <v>16</v>
      </c>
      <c r="E22" s="42"/>
      <c r="F22" s="41" t="s">
        <v>17</v>
      </c>
      <c r="G22" s="42"/>
      <c r="H22" s="43" t="s">
        <v>10</v>
      </c>
      <c r="I22" s="44"/>
      <c r="J22" s="45" t="s">
        <v>15</v>
      </c>
      <c r="K22" s="44"/>
    </row>
    <row r="23" spans="2:11">
      <c r="B23" s="27"/>
      <c r="C23" s="32"/>
      <c r="D23" s="12" t="s">
        <v>22</v>
      </c>
      <c r="E23" s="13" t="s">
        <v>18</v>
      </c>
      <c r="F23" s="12" t="s">
        <v>22</v>
      </c>
      <c r="G23" s="13" t="s">
        <v>18</v>
      </c>
      <c r="H23" s="12" t="s">
        <v>22</v>
      </c>
      <c r="I23" s="13" t="s">
        <v>18</v>
      </c>
      <c r="J23" s="19" t="s">
        <v>22</v>
      </c>
      <c r="K23" s="13" t="s">
        <v>18</v>
      </c>
    </row>
    <row r="24" spans="2:11">
      <c r="B24" s="30">
        <v>1</v>
      </c>
      <c r="C24" s="35" t="s">
        <v>4</v>
      </c>
      <c r="D24" s="10">
        <f t="shared" ref="D24:D29" si="0">COUNTIFS($D$5:$Q$5,$D$22,D7:Q7,"A")</f>
        <v>0</v>
      </c>
      <c r="E24" s="11">
        <f t="shared" ref="E24:E29" si="1">COUNTIFS($D$5:$Q$5,$D$22,D7:Q7,"N")</f>
        <v>1</v>
      </c>
      <c r="F24" s="10">
        <f t="shared" ref="F24:F29" si="2">COUNTIFS($D$5:$Q$5,$F$22,D7:Q7,"A")</f>
        <v>1</v>
      </c>
      <c r="G24" s="11">
        <f t="shared" ref="G24:G29" si="3">COUNTIFS($D$5:$Q$5,$F$22,D7:Q7,"N")</f>
        <v>0</v>
      </c>
      <c r="H24" s="30">
        <f t="shared" ref="H24:H29" si="4">COUNTIFS($D$5:$Q$5,$H$22,D7:Q7,"A")</f>
        <v>6</v>
      </c>
      <c r="I24" s="31">
        <f t="shared" ref="I24:I29" si="5">COUNTIFS($D$5:$Q$5,$H$22,D7:Q7,"N")</f>
        <v>1</v>
      </c>
      <c r="J24" s="24">
        <f t="shared" ref="J24:J29" si="6">COUNTIFS($D$5:$Q$5,$J$22,D7:Q7,"A")</f>
        <v>5</v>
      </c>
      <c r="K24" s="31">
        <f t="shared" ref="K24:K29" si="7">COUNTIFS($D$5:$Q$5,$J$22,D7:Q7,"N")</f>
        <v>0</v>
      </c>
    </row>
    <row r="25" spans="2:11">
      <c r="B25" s="30">
        <v>2</v>
      </c>
      <c r="C25" s="36" t="s">
        <v>5</v>
      </c>
      <c r="D25" s="10">
        <f t="shared" si="0"/>
        <v>0</v>
      </c>
      <c r="E25" s="11">
        <f t="shared" si="1"/>
        <v>1</v>
      </c>
      <c r="F25" s="10">
        <f t="shared" si="2"/>
        <v>0</v>
      </c>
      <c r="G25" s="11">
        <f t="shared" si="3"/>
        <v>1</v>
      </c>
      <c r="H25" s="30">
        <f t="shared" si="4"/>
        <v>1</v>
      </c>
      <c r="I25" s="31">
        <f t="shared" si="5"/>
        <v>6</v>
      </c>
      <c r="J25" s="24">
        <f t="shared" si="6"/>
        <v>1</v>
      </c>
      <c r="K25" s="31">
        <f t="shared" si="7"/>
        <v>4</v>
      </c>
    </row>
    <row r="26" spans="2:11">
      <c r="B26" s="30">
        <v>3</v>
      </c>
      <c r="C26" s="36" t="s">
        <v>6</v>
      </c>
      <c r="D26" s="10">
        <f t="shared" si="0"/>
        <v>1</v>
      </c>
      <c r="E26" s="11">
        <f t="shared" si="1"/>
        <v>0</v>
      </c>
      <c r="F26" s="10">
        <f t="shared" si="2"/>
        <v>1</v>
      </c>
      <c r="G26" s="11">
        <f t="shared" si="3"/>
        <v>0</v>
      </c>
      <c r="H26" s="30">
        <f t="shared" si="4"/>
        <v>7</v>
      </c>
      <c r="I26" s="31">
        <f t="shared" si="5"/>
        <v>0</v>
      </c>
      <c r="J26" s="24">
        <f t="shared" si="6"/>
        <v>2</v>
      </c>
      <c r="K26" s="31">
        <f t="shared" si="7"/>
        <v>3</v>
      </c>
    </row>
    <row r="27" spans="2:11">
      <c r="B27" s="30">
        <v>4</v>
      </c>
      <c r="C27" s="14" t="s">
        <v>7</v>
      </c>
      <c r="D27" s="10">
        <f t="shared" si="0"/>
        <v>0</v>
      </c>
      <c r="E27" s="11">
        <f t="shared" si="1"/>
        <v>1</v>
      </c>
      <c r="F27" s="10">
        <f t="shared" si="2"/>
        <v>0</v>
      </c>
      <c r="G27" s="11">
        <f t="shared" si="3"/>
        <v>1</v>
      </c>
      <c r="H27" s="30">
        <f t="shared" si="4"/>
        <v>0</v>
      </c>
      <c r="I27" s="31">
        <f t="shared" si="5"/>
        <v>7</v>
      </c>
      <c r="J27" s="24">
        <f t="shared" si="6"/>
        <v>0</v>
      </c>
      <c r="K27" s="31">
        <f t="shared" si="7"/>
        <v>5</v>
      </c>
    </row>
    <row r="28" spans="2:11">
      <c r="B28" s="30">
        <v>5</v>
      </c>
      <c r="C28" s="14" t="s">
        <v>8</v>
      </c>
      <c r="D28" s="10">
        <f t="shared" si="0"/>
        <v>0</v>
      </c>
      <c r="E28" s="11">
        <f t="shared" si="1"/>
        <v>1</v>
      </c>
      <c r="F28" s="10">
        <f t="shared" si="2"/>
        <v>0</v>
      </c>
      <c r="G28" s="11">
        <f t="shared" si="3"/>
        <v>1</v>
      </c>
      <c r="H28" s="30">
        <f t="shared" si="4"/>
        <v>3</v>
      </c>
      <c r="I28" s="31">
        <f t="shared" si="5"/>
        <v>4</v>
      </c>
      <c r="J28" s="24">
        <f t="shared" si="6"/>
        <v>2</v>
      </c>
      <c r="K28" s="31">
        <f t="shared" si="7"/>
        <v>3</v>
      </c>
    </row>
    <row r="29" spans="2:11">
      <c r="B29" s="27">
        <v>6</v>
      </c>
      <c r="C29" s="16" t="s">
        <v>25</v>
      </c>
      <c r="D29" s="12">
        <f t="shared" si="0"/>
        <v>0</v>
      </c>
      <c r="E29" s="13">
        <f t="shared" si="1"/>
        <v>1</v>
      </c>
      <c r="F29" s="12">
        <f t="shared" si="2"/>
        <v>0</v>
      </c>
      <c r="G29" s="13">
        <f t="shared" si="3"/>
        <v>1</v>
      </c>
      <c r="H29" s="27">
        <f t="shared" si="4"/>
        <v>0</v>
      </c>
      <c r="I29" s="34">
        <f t="shared" si="5"/>
        <v>7</v>
      </c>
      <c r="J29" s="33">
        <f t="shared" si="6"/>
        <v>0</v>
      </c>
      <c r="K29" s="34">
        <f t="shared" si="7"/>
        <v>5</v>
      </c>
    </row>
    <row r="32" spans="2:11">
      <c r="C32" s="20" t="s">
        <v>4</v>
      </c>
      <c r="D32" s="19" t="s">
        <v>22</v>
      </c>
      <c r="E32" s="13" t="s">
        <v>18</v>
      </c>
    </row>
    <row r="33" spans="3:5">
      <c r="C33" s="46" t="s">
        <v>37</v>
      </c>
      <c r="D33">
        <f>COUNTIFS($D$3:$Q$3,"M",D7:Q7,"A")</f>
        <v>6</v>
      </c>
      <c r="E33">
        <f>COUNTIFS($D$3:$Q$3,"M",D7:Q7,"N")</f>
        <v>1</v>
      </c>
    </row>
    <row r="34" spans="3:5">
      <c r="C34" s="46" t="s">
        <v>38</v>
      </c>
      <c r="D34">
        <f>COUNTIFS($D$3:$Q$3,"Ž",D7:Q7,"A")</f>
        <v>6</v>
      </c>
      <c r="E34">
        <f>COUNTIFS($D$3:$Q$3,"Ž",D7:Q7,"N")</f>
        <v>1</v>
      </c>
    </row>
    <row r="35" spans="3:5">
      <c r="C35" s="46" t="s">
        <v>31</v>
      </c>
      <c r="D35" s="10">
        <f>COUNTIFS($D$4:$Q$4,"&gt;=15",$D$4:$Q$4,"&lt;=19",$D$7:$Q$7,"A")</f>
        <v>0</v>
      </c>
      <c r="E35" s="11">
        <f>COUNTIFS($D$4:$Q$4,"&gt;=15",$D$4:$Q$4,"&lt;=19",$D$7:$Q$7,"N")</f>
        <v>2</v>
      </c>
    </row>
    <row r="36" spans="3:5">
      <c r="C36" s="47" t="s">
        <v>26</v>
      </c>
      <c r="D36" s="10">
        <f>COUNTIFS($D$4:$Q$4,"&gt;=20",$D$4:$Q$4,"&lt;=29",$D$7:$Q$7,"A")</f>
        <v>3</v>
      </c>
      <c r="E36" s="11">
        <f>COUNTIFS($D$4:$Q$4,"&gt;=20",$D$4:$Q$4,"&lt;=29",$D$7:$Q$7,"N")</f>
        <v>0</v>
      </c>
    </row>
    <row r="37" spans="3:5">
      <c r="C37" s="46" t="s">
        <v>27</v>
      </c>
      <c r="D37" s="10">
        <f>COUNTIFS($D$4:$Q$4,"&gt;=30",$D$4:$Q$4,"&lt;=39",$D$7:$Q$7,"A")</f>
        <v>4</v>
      </c>
      <c r="E37" s="11">
        <f>COUNTIFS($D$4:$Q$4,"&gt;=30",$D$4:$Q$4,"&lt;=39",$D$7:$Q$7,"N")</f>
        <v>0</v>
      </c>
    </row>
    <row r="38" spans="3:5">
      <c r="C38" s="47" t="s">
        <v>28</v>
      </c>
      <c r="D38" s="10">
        <f>COUNTIFS($D$4:$Q$4,"&gt;=40",$D$4:$Q$4,"&lt;=49",$D$7:$Q$7,"A")</f>
        <v>2</v>
      </c>
      <c r="E38" s="11">
        <f>COUNTIFS($D$4:$Q$4,"&gt;=40",$D$4:$Q$4,"&lt;=49",$D$7:$Q$7,"N")</f>
        <v>0</v>
      </c>
    </row>
    <row r="39" spans="3:5">
      <c r="C39" s="47" t="s">
        <v>29</v>
      </c>
      <c r="D39" s="10">
        <f>COUNTIFS($D$4:$Q$4,"&gt;=50",$D$4:$Q$4,"&lt;=59",$D$7:$Q$7,"A")</f>
        <v>2</v>
      </c>
      <c r="E39" s="11">
        <f>COUNTIFS($D$4:$Q$4,"&gt;=50",$D$4:$Q$4,"&lt;=59",$D$7:$Q$7,"N")</f>
        <v>0</v>
      </c>
    </row>
    <row r="40" spans="3:5">
      <c r="C40" s="47" t="s">
        <v>30</v>
      </c>
      <c r="D40" s="10">
        <f>COUNTIFS($D$4:$Q$4,"&gt;=60",$D$4:$Q$4,"&lt;=69",$D$7:$Q$7,"A")</f>
        <v>1</v>
      </c>
      <c r="E40" s="11">
        <f>COUNTIFS($D$4:$Q$4,"&gt;=60",$D$4:$Q$4,"&lt;=69",$D$7:$Q$7,"N")</f>
        <v>0</v>
      </c>
    </row>
    <row r="41" spans="3:5">
      <c r="C41" s="46" t="s">
        <v>33</v>
      </c>
      <c r="D41" s="10">
        <f>COUNTIFS($D$5:$Q$5,"Z",$D$7:$Q$7,"A")</f>
        <v>0</v>
      </c>
      <c r="E41" s="10">
        <f>COUNTIFS($D$5:$Q$5,"Z",$D$7:$Q$7,"N")</f>
        <v>1</v>
      </c>
    </row>
    <row r="42" spans="3:5">
      <c r="C42" s="46" t="s">
        <v>34</v>
      </c>
      <c r="D42" s="10">
        <f>COUNTIFS($D$5:$Q$5,"VYUČ",$D$7:$Q$7,"A")</f>
        <v>1</v>
      </c>
      <c r="E42" s="10">
        <f>COUNTIFS($D$5:$Q$5,"VYUČ",$D$7:$Q$7,"N")</f>
        <v>0</v>
      </c>
    </row>
    <row r="43" spans="3:5">
      <c r="C43" s="48" t="s">
        <v>10</v>
      </c>
      <c r="D43" s="10">
        <f>COUNTIFS($D$5:$Q$5,"SŠ",$D$7:$Q$7,"A")</f>
        <v>6</v>
      </c>
      <c r="E43" s="10">
        <f>COUNTIFS($D$5:$Q$5,"SŠ",$D$7:$Q$7,"N")</f>
        <v>1</v>
      </c>
    </row>
    <row r="44" spans="3:5">
      <c r="C44" s="48" t="s">
        <v>15</v>
      </c>
      <c r="D44" s="10">
        <f>COUNTIFS($D$5:$Q$5,"VŠ",$D$7:$Q$7,"A")</f>
        <v>5</v>
      </c>
      <c r="E44" s="10">
        <f>COUNTIFS($D$5:$Q$5,"VŠ",$D$7:$Q$7,"N")</f>
        <v>0</v>
      </c>
    </row>
    <row r="66" spans="3:10">
      <c r="C66" s="20" t="s">
        <v>4</v>
      </c>
      <c r="D66" t="s">
        <v>41</v>
      </c>
      <c r="F66" s="19" t="s">
        <v>22</v>
      </c>
      <c r="G66" s="13" t="s">
        <v>18</v>
      </c>
      <c r="H66" t="s">
        <v>40</v>
      </c>
    </row>
    <row r="67" spans="3:10">
      <c r="C67" s="46" t="s">
        <v>31</v>
      </c>
      <c r="D67">
        <f>F67/H67*100</f>
        <v>0</v>
      </c>
      <c r="F67" s="10">
        <f>COUNTIFS($D$4:$Q$4,"&gt;=15",$D$4:$Q$4,"&lt;=19",$D$7:$Q$7,"A")</f>
        <v>0</v>
      </c>
      <c r="G67" s="11">
        <f>COUNTIFS($D$4:$Q$4,"&gt;=15",$D$4:$Q$4,"&lt;=19",$D$7:$Q$7,"N")</f>
        <v>2</v>
      </c>
      <c r="H67">
        <f>SUM(F67:G67)</f>
        <v>2</v>
      </c>
      <c r="J67">
        <f>F67/H67*100</f>
        <v>0</v>
      </c>
    </row>
    <row r="68" spans="3:10">
      <c r="C68" s="47" t="s">
        <v>26</v>
      </c>
      <c r="D68">
        <f t="shared" ref="D68:D72" si="8">F68/H68*100</f>
        <v>100</v>
      </c>
      <c r="F68" s="10">
        <f>COUNTIFS($D$4:$Q$4,"&gt;=20",$D$4:$Q$4,"&lt;=29",$D$7:$Q$7,"A")</f>
        <v>3</v>
      </c>
      <c r="G68" s="11">
        <f>COUNTIFS($D$4:$Q$4,"&gt;=20",$D$4:$Q$4,"&lt;=29",$D$7:$Q$7,"N")</f>
        <v>0</v>
      </c>
      <c r="H68">
        <f t="shared" ref="H68:H72" si="9">SUM(F68:G68)</f>
        <v>3</v>
      </c>
      <c r="J68">
        <f t="shared" ref="J68:J72" si="10">F68/H68*100</f>
        <v>100</v>
      </c>
    </row>
    <row r="69" spans="3:10">
      <c r="C69" s="46" t="s">
        <v>27</v>
      </c>
      <c r="D69">
        <f t="shared" si="8"/>
        <v>100</v>
      </c>
      <c r="F69" s="10">
        <f>COUNTIFS($D$4:$Q$4,"&gt;=30",$D$4:$Q$4,"&lt;=39",$D$7:$Q$7,"A")</f>
        <v>4</v>
      </c>
      <c r="G69" s="11">
        <f>COUNTIFS($D$4:$Q$4,"&gt;=30",$D$4:$Q$4,"&lt;=39",$D$7:$Q$7,"N")</f>
        <v>0</v>
      </c>
      <c r="H69">
        <f t="shared" si="9"/>
        <v>4</v>
      </c>
      <c r="J69">
        <f t="shared" si="10"/>
        <v>100</v>
      </c>
    </row>
    <row r="70" spans="3:10">
      <c r="C70" s="47" t="s">
        <v>28</v>
      </c>
      <c r="D70">
        <f t="shared" si="8"/>
        <v>100</v>
      </c>
      <c r="F70" s="10">
        <f>COUNTIFS($D$4:$Q$4,"&gt;=40",$D$4:$Q$4,"&lt;=49",$D$7:$Q$7,"A")</f>
        <v>2</v>
      </c>
      <c r="G70" s="11">
        <f>COUNTIFS($D$4:$Q$4,"&gt;=40",$D$4:$Q$4,"&lt;=49",$D$7:$Q$7,"N")</f>
        <v>0</v>
      </c>
      <c r="H70">
        <f t="shared" si="9"/>
        <v>2</v>
      </c>
      <c r="J70">
        <f t="shared" si="10"/>
        <v>100</v>
      </c>
    </row>
    <row r="71" spans="3:10">
      <c r="C71" s="47" t="s">
        <v>29</v>
      </c>
      <c r="D71">
        <f t="shared" si="8"/>
        <v>100</v>
      </c>
      <c r="F71" s="10">
        <f>COUNTIFS($D$4:$Q$4,"&gt;=50",$D$4:$Q$4,"&lt;=59",$D$7:$Q$7,"A")</f>
        <v>2</v>
      </c>
      <c r="G71" s="11">
        <f>COUNTIFS($D$4:$Q$4,"&gt;=50",$D$4:$Q$4,"&lt;=59",$D$7:$Q$7,"N")</f>
        <v>0</v>
      </c>
      <c r="H71">
        <f t="shared" si="9"/>
        <v>2</v>
      </c>
      <c r="J71">
        <f t="shared" si="10"/>
        <v>100</v>
      </c>
    </row>
    <row r="72" spans="3:10">
      <c r="C72" s="47" t="s">
        <v>30</v>
      </c>
      <c r="D72">
        <f t="shared" si="8"/>
        <v>100</v>
      </c>
      <c r="F72" s="10">
        <f>COUNTIFS($D$4:$Q$4,"&gt;=60",$D$4:$Q$4,"&lt;=69",$D$7:$Q$7,"A")</f>
        <v>1</v>
      </c>
      <c r="G72" s="11">
        <f>COUNTIFS($D$4:$Q$4,"&gt;=60",$D$4:$Q$4,"&lt;=69",$D$7:$Q$7,"N")</f>
        <v>0</v>
      </c>
      <c r="H72">
        <f t="shared" si="9"/>
        <v>1</v>
      </c>
      <c r="J72">
        <f t="shared" si="10"/>
        <v>100</v>
      </c>
    </row>
    <row r="75" spans="3:10">
      <c r="C75" s="20" t="s">
        <v>4</v>
      </c>
      <c r="D75" t="s">
        <v>41</v>
      </c>
      <c r="F75" s="19" t="s">
        <v>22</v>
      </c>
      <c r="G75" s="13" t="s">
        <v>18</v>
      </c>
      <c r="H75" t="s">
        <v>40</v>
      </c>
    </row>
    <row r="76" spans="3:10">
      <c r="C76" s="46" t="s">
        <v>33</v>
      </c>
      <c r="D76" s="49">
        <f>F76/H76*100</f>
        <v>0</v>
      </c>
      <c r="F76" s="10">
        <f>COUNTIFS($D$5:$Q$5,"Z",$D$7:$Q$7,"A")</f>
        <v>0</v>
      </c>
      <c r="G76" s="10">
        <f>COUNTIFS($D$5:$Q$5,"Z",$D$7:$Q$7,"N")</f>
        <v>1</v>
      </c>
      <c r="H76">
        <f>SUM(F76:G76)</f>
        <v>1</v>
      </c>
    </row>
    <row r="77" spans="3:10">
      <c r="C77" s="46" t="s">
        <v>34</v>
      </c>
      <c r="D77" s="49">
        <f t="shared" ref="D77:D79" si="11">F77/H77*100</f>
        <v>100</v>
      </c>
      <c r="F77" s="10">
        <f>COUNTIFS($D$5:$Q$5,"VYUČ",$D$7:$Q$7,"A")</f>
        <v>1</v>
      </c>
      <c r="G77" s="10">
        <f>COUNTIFS($D$5:$Q$5,"VYUČ",$D$7:$Q$7,"N")</f>
        <v>0</v>
      </c>
      <c r="H77">
        <f t="shared" ref="H77:H79" si="12">SUM(F77:G77)</f>
        <v>1</v>
      </c>
    </row>
    <row r="78" spans="3:10">
      <c r="C78" s="48" t="s">
        <v>10</v>
      </c>
      <c r="D78" s="49">
        <f t="shared" si="11"/>
        <v>85.714285714285708</v>
      </c>
      <c r="F78" s="10">
        <f>COUNTIFS($D$5:$Q$5,"SŠ",$D$7:$Q$7,"A")</f>
        <v>6</v>
      </c>
      <c r="G78" s="10">
        <f>COUNTIFS($D$5:$Q$5,"SŠ",$D$7:$Q$7,"N")</f>
        <v>1</v>
      </c>
      <c r="H78">
        <f t="shared" si="12"/>
        <v>7</v>
      </c>
    </row>
    <row r="79" spans="3:10">
      <c r="C79" s="48" t="s">
        <v>15</v>
      </c>
      <c r="D79" s="49">
        <f t="shared" si="11"/>
        <v>100</v>
      </c>
      <c r="F79" s="10">
        <f>COUNTIFS($D$5:$Q$5,"VŠ",$D$7:$Q$7,"A")</f>
        <v>5</v>
      </c>
      <c r="G79" s="10">
        <f>COUNTIFS($D$5:$Q$5,"VŠ",$D$7:$Q$7,"N")</f>
        <v>0</v>
      </c>
      <c r="H79">
        <f t="shared" si="12"/>
        <v>5</v>
      </c>
    </row>
  </sheetData>
  <mergeCells count="4">
    <mergeCell ref="D22:E22"/>
    <mergeCell ref="F22:G22"/>
    <mergeCell ref="H22:I22"/>
    <mergeCell ref="J22:K22"/>
  </mergeCells>
  <pageMargins left="0.7" right="0.7" top="0.78740157499999996" bottom="0.78740157499999996" header="0.3" footer="0.3"/>
  <pageSetup paperSize="9" orientation="portrait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B2:Q84"/>
  <sheetViews>
    <sheetView topLeftCell="A73" workbookViewId="0">
      <selection activeCell="C83" sqref="C83:E84"/>
    </sheetView>
  </sheetViews>
  <sheetFormatPr defaultRowHeight="15"/>
  <cols>
    <col min="2" max="2" width="6.7109375" customWidth="1"/>
    <col min="3" max="3" width="34.28515625" customWidth="1"/>
    <col min="4" max="17" width="6.7109375" customWidth="1"/>
  </cols>
  <sheetData>
    <row r="2" spans="2:17">
      <c r="B2" s="1"/>
      <c r="C2" s="1"/>
      <c r="D2" s="2">
        <v>1</v>
      </c>
      <c r="E2" s="2">
        <v>2</v>
      </c>
      <c r="F2" s="2">
        <v>3</v>
      </c>
      <c r="G2" s="2">
        <v>4</v>
      </c>
      <c r="H2" s="2">
        <v>5</v>
      </c>
      <c r="I2" s="2">
        <v>6</v>
      </c>
      <c r="J2" s="2">
        <v>7</v>
      </c>
      <c r="K2" s="2">
        <v>8</v>
      </c>
      <c r="L2" s="2">
        <v>9</v>
      </c>
      <c r="M2" s="2">
        <v>10</v>
      </c>
      <c r="N2" s="2">
        <v>11</v>
      </c>
      <c r="O2" s="2">
        <v>12</v>
      </c>
      <c r="P2" s="2">
        <v>13</v>
      </c>
      <c r="Q2" s="2">
        <v>14</v>
      </c>
    </row>
    <row r="3" spans="2:17">
      <c r="B3" s="1">
        <v>1</v>
      </c>
      <c r="C3" s="1" t="s">
        <v>0</v>
      </c>
      <c r="D3" s="2" t="s">
        <v>9</v>
      </c>
      <c r="E3" s="2" t="s">
        <v>14</v>
      </c>
      <c r="F3" s="2" t="s">
        <v>9</v>
      </c>
      <c r="G3" s="2" t="s">
        <v>9</v>
      </c>
      <c r="H3" s="2" t="s">
        <v>14</v>
      </c>
      <c r="I3" s="2" t="s">
        <v>14</v>
      </c>
      <c r="J3" s="2" t="s">
        <v>9</v>
      </c>
      <c r="K3" s="2" t="s">
        <v>9</v>
      </c>
      <c r="L3" s="2" t="s">
        <v>9</v>
      </c>
      <c r="M3" s="2" t="s">
        <v>14</v>
      </c>
      <c r="N3" s="2" t="s">
        <v>14</v>
      </c>
      <c r="O3" s="2" t="s">
        <v>14</v>
      </c>
      <c r="P3" s="2" t="s">
        <v>14</v>
      </c>
      <c r="Q3" s="2" t="s">
        <v>9</v>
      </c>
    </row>
    <row r="4" spans="2:17">
      <c r="B4" s="1">
        <v>2</v>
      </c>
      <c r="C4" s="1" t="s">
        <v>1</v>
      </c>
      <c r="D4" s="2">
        <v>33</v>
      </c>
      <c r="E4" s="2">
        <v>28</v>
      </c>
      <c r="F4" s="2">
        <v>35</v>
      </c>
      <c r="G4" s="2">
        <v>58</v>
      </c>
      <c r="H4" s="2">
        <v>20</v>
      </c>
      <c r="I4" s="2">
        <v>20</v>
      </c>
      <c r="J4" s="2">
        <v>42</v>
      </c>
      <c r="K4" s="2">
        <v>18</v>
      </c>
      <c r="L4" s="2">
        <v>65</v>
      </c>
      <c r="M4" s="2">
        <v>43</v>
      </c>
      <c r="N4" s="2">
        <v>52</v>
      </c>
      <c r="O4" s="2">
        <v>17</v>
      </c>
      <c r="P4" s="2">
        <v>35</v>
      </c>
      <c r="Q4" s="2">
        <v>38</v>
      </c>
    </row>
    <row r="5" spans="2:17">
      <c r="B5" s="1">
        <v>3</v>
      </c>
      <c r="C5" s="1" t="s">
        <v>2</v>
      </c>
      <c r="D5" s="2" t="s">
        <v>10</v>
      </c>
      <c r="E5" s="2" t="s">
        <v>10</v>
      </c>
      <c r="F5" s="2" t="s">
        <v>15</v>
      </c>
      <c r="G5" s="2" t="s">
        <v>10</v>
      </c>
      <c r="H5" s="2" t="s">
        <v>15</v>
      </c>
      <c r="I5" s="2" t="s">
        <v>15</v>
      </c>
      <c r="J5" s="2" t="s">
        <v>10</v>
      </c>
      <c r="K5" s="2" t="s">
        <v>16</v>
      </c>
      <c r="L5" s="2" t="s">
        <v>10</v>
      </c>
      <c r="M5" s="2" t="s">
        <v>15</v>
      </c>
      <c r="N5" s="2" t="s">
        <v>10</v>
      </c>
      <c r="O5" s="2" t="s">
        <v>10</v>
      </c>
      <c r="P5" s="2" t="s">
        <v>15</v>
      </c>
      <c r="Q5" s="2" t="s">
        <v>17</v>
      </c>
    </row>
    <row r="6" spans="2:17">
      <c r="B6" s="1">
        <v>4</v>
      </c>
      <c r="C6" s="1" t="s">
        <v>3</v>
      </c>
      <c r="D6" s="2" t="s">
        <v>11</v>
      </c>
      <c r="E6" s="2" t="s">
        <v>11</v>
      </c>
      <c r="F6" s="2" t="s">
        <v>11</v>
      </c>
      <c r="G6" s="2" t="s">
        <v>11</v>
      </c>
      <c r="H6" s="2" t="s">
        <v>11</v>
      </c>
      <c r="I6" s="2" t="s">
        <v>11</v>
      </c>
      <c r="J6" s="2" t="s">
        <v>11</v>
      </c>
      <c r="K6" s="2" t="s">
        <v>11</v>
      </c>
      <c r="L6" s="2" t="s">
        <v>11</v>
      </c>
      <c r="M6" s="2" t="s">
        <v>11</v>
      </c>
      <c r="N6" s="2" t="s">
        <v>11</v>
      </c>
      <c r="O6" s="2" t="s">
        <v>11</v>
      </c>
      <c r="P6" s="2" t="s">
        <v>11</v>
      </c>
      <c r="Q6" s="2" t="s">
        <v>11</v>
      </c>
    </row>
    <row r="7" spans="2:17">
      <c r="B7" s="1">
        <v>5</v>
      </c>
      <c r="C7" s="1" t="s">
        <v>4</v>
      </c>
      <c r="D7" s="2" t="s">
        <v>12</v>
      </c>
      <c r="E7" s="2" t="s">
        <v>12</v>
      </c>
      <c r="F7" s="2" t="s">
        <v>12</v>
      </c>
      <c r="G7" s="2" t="s">
        <v>12</v>
      </c>
      <c r="H7" s="2" t="s">
        <v>12</v>
      </c>
      <c r="I7" s="2" t="s">
        <v>12</v>
      </c>
      <c r="J7" s="2" t="s">
        <v>12</v>
      </c>
      <c r="K7" s="2" t="s">
        <v>13</v>
      </c>
      <c r="L7" s="2" t="s">
        <v>12</v>
      </c>
      <c r="M7" s="2" t="s">
        <v>12</v>
      </c>
      <c r="N7" s="2" t="s">
        <v>12</v>
      </c>
      <c r="O7" s="2" t="s">
        <v>13</v>
      </c>
      <c r="P7" s="2" t="s">
        <v>12</v>
      </c>
      <c r="Q7" s="2" t="s">
        <v>12</v>
      </c>
    </row>
    <row r="8" spans="2:17">
      <c r="B8" s="1">
        <v>6</v>
      </c>
      <c r="C8" s="1" t="s">
        <v>5</v>
      </c>
      <c r="D8" s="2" t="s">
        <v>13</v>
      </c>
      <c r="E8" s="2" t="s">
        <v>13</v>
      </c>
      <c r="F8" s="2" t="s">
        <v>12</v>
      </c>
      <c r="G8" s="2" t="s">
        <v>12</v>
      </c>
      <c r="H8" s="2" t="s">
        <v>13</v>
      </c>
      <c r="I8" s="2" t="s">
        <v>13</v>
      </c>
      <c r="J8" s="2" t="s">
        <v>13</v>
      </c>
      <c r="K8" s="2" t="s">
        <v>13</v>
      </c>
      <c r="L8" s="2" t="s">
        <v>13</v>
      </c>
      <c r="M8" s="2" t="s">
        <v>13</v>
      </c>
      <c r="N8" s="2" t="s">
        <v>13</v>
      </c>
      <c r="O8" s="2" t="s">
        <v>13</v>
      </c>
      <c r="P8" s="2" t="s">
        <v>13</v>
      </c>
      <c r="Q8" s="2" t="s">
        <v>13</v>
      </c>
    </row>
    <row r="9" spans="2:17">
      <c r="B9" s="1">
        <v>7</v>
      </c>
      <c r="C9" s="1" t="s">
        <v>6</v>
      </c>
      <c r="D9" s="2" t="s">
        <v>12</v>
      </c>
      <c r="E9" s="2" t="s">
        <v>12</v>
      </c>
      <c r="F9" s="2" t="s">
        <v>13</v>
      </c>
      <c r="G9" s="2" t="s">
        <v>12</v>
      </c>
      <c r="H9" s="2" t="s">
        <v>13</v>
      </c>
      <c r="I9" s="2" t="s">
        <v>12</v>
      </c>
      <c r="J9" s="2" t="s">
        <v>12</v>
      </c>
      <c r="K9" s="2" t="s">
        <v>12</v>
      </c>
      <c r="L9" s="2" t="s">
        <v>12</v>
      </c>
      <c r="M9" s="2" t="s">
        <v>12</v>
      </c>
      <c r="N9" s="2" t="s">
        <v>12</v>
      </c>
      <c r="O9" s="2" t="s">
        <v>12</v>
      </c>
      <c r="P9" s="2" t="s">
        <v>13</v>
      </c>
      <c r="Q9" s="2" t="s">
        <v>12</v>
      </c>
    </row>
    <row r="10" spans="2:17">
      <c r="B10" s="1">
        <v>8</v>
      </c>
      <c r="C10" s="1" t="s">
        <v>7</v>
      </c>
      <c r="D10" s="2" t="s">
        <v>13</v>
      </c>
      <c r="E10" s="2" t="s">
        <v>13</v>
      </c>
      <c r="F10" s="2" t="s">
        <v>13</v>
      </c>
      <c r="G10" s="2" t="s">
        <v>13</v>
      </c>
      <c r="H10" s="2" t="s">
        <v>13</v>
      </c>
      <c r="I10" s="2" t="s">
        <v>13</v>
      </c>
      <c r="J10" s="2" t="s">
        <v>13</v>
      </c>
      <c r="K10" s="2" t="s">
        <v>13</v>
      </c>
      <c r="L10" s="2" t="s">
        <v>13</v>
      </c>
      <c r="M10" s="2" t="s">
        <v>13</v>
      </c>
      <c r="N10" s="2" t="s">
        <v>13</v>
      </c>
      <c r="O10" s="2" t="s">
        <v>13</v>
      </c>
      <c r="P10" s="2" t="s">
        <v>13</v>
      </c>
      <c r="Q10" s="2" t="s">
        <v>13</v>
      </c>
    </row>
    <row r="11" spans="2:17">
      <c r="B11" s="1">
        <v>9</v>
      </c>
      <c r="C11" s="1" t="s">
        <v>8</v>
      </c>
      <c r="D11" s="2" t="s">
        <v>12</v>
      </c>
      <c r="E11" s="2" t="s">
        <v>13</v>
      </c>
      <c r="F11" s="2" t="s">
        <v>12</v>
      </c>
      <c r="G11" s="2" t="s">
        <v>13</v>
      </c>
      <c r="H11" s="2" t="s">
        <v>13</v>
      </c>
      <c r="I11" s="2" t="s">
        <v>13</v>
      </c>
      <c r="J11" s="2" t="s">
        <v>12</v>
      </c>
      <c r="K11" s="2" t="s">
        <v>13</v>
      </c>
      <c r="L11" s="2" t="s">
        <v>12</v>
      </c>
      <c r="M11" s="2" t="s">
        <v>12</v>
      </c>
      <c r="N11" s="2" t="s">
        <v>13</v>
      </c>
      <c r="O11" s="2" t="s">
        <v>13</v>
      </c>
      <c r="P11" s="2" t="s">
        <v>13</v>
      </c>
      <c r="Q11" s="2" t="s">
        <v>13</v>
      </c>
    </row>
    <row r="12" spans="2:17">
      <c r="B12" s="1">
        <v>10</v>
      </c>
      <c r="C12" s="1" t="s">
        <v>19</v>
      </c>
      <c r="D12" s="2" t="s">
        <v>13</v>
      </c>
      <c r="E12" s="2" t="s">
        <v>13</v>
      </c>
      <c r="F12" s="2" t="s">
        <v>13</v>
      </c>
      <c r="G12" s="2" t="s">
        <v>13</v>
      </c>
      <c r="H12" s="2" t="s">
        <v>13</v>
      </c>
      <c r="I12" s="2" t="s">
        <v>13</v>
      </c>
      <c r="J12" s="2" t="s">
        <v>13</v>
      </c>
      <c r="K12" s="2" t="s">
        <v>13</v>
      </c>
      <c r="L12" s="2" t="s">
        <v>13</v>
      </c>
      <c r="M12" s="2" t="s">
        <v>13</v>
      </c>
      <c r="N12" s="2" t="s">
        <v>13</v>
      </c>
      <c r="O12" s="2" t="s">
        <v>13</v>
      </c>
      <c r="P12" s="2" t="s">
        <v>13</v>
      </c>
      <c r="Q12" s="2" t="s">
        <v>13</v>
      </c>
    </row>
    <row r="16" spans="2:17">
      <c r="C16" s="1"/>
      <c r="D16" s="2" t="s">
        <v>0</v>
      </c>
      <c r="E16" s="2"/>
      <c r="F16" s="8" t="s">
        <v>2</v>
      </c>
      <c r="G16" s="7" t="s">
        <v>33</v>
      </c>
      <c r="H16" s="6" t="s">
        <v>34</v>
      </c>
      <c r="I16" s="8" t="s">
        <v>10</v>
      </c>
      <c r="J16" s="8" t="s">
        <v>15</v>
      </c>
    </row>
    <row r="17" spans="2:11">
      <c r="C17" s="3" t="s">
        <v>20</v>
      </c>
      <c r="D17" s="2">
        <f>COUNTIF(D3:Q3,"M")</f>
        <v>7</v>
      </c>
      <c r="E17" s="2"/>
      <c r="F17" s="9" t="s">
        <v>32</v>
      </c>
      <c r="G17" s="8">
        <f>COUNTIF($D$5:$Q$5,"Z")</f>
        <v>1</v>
      </c>
      <c r="H17" s="8">
        <f>COUNTIF($D$5:$Q$5,"VYUČ")</f>
        <v>1</v>
      </c>
      <c r="I17" s="8">
        <f>COUNTIF($D$5:$Q$5,I16)</f>
        <v>7</v>
      </c>
      <c r="J17" s="8">
        <f>COUNTIF($D$5:$Q$5,J16)</f>
        <v>5</v>
      </c>
    </row>
    <row r="18" spans="2:11">
      <c r="C18" s="3" t="s">
        <v>21</v>
      </c>
      <c r="D18" s="2">
        <f>COUNTIF(D3:Q3,"ž")</f>
        <v>7</v>
      </c>
      <c r="E18" s="2"/>
      <c r="F18" s="2"/>
      <c r="G18" s="2"/>
    </row>
    <row r="19" spans="2:11">
      <c r="C19" s="3"/>
      <c r="D19" s="2"/>
      <c r="E19" s="2"/>
      <c r="F19" s="2"/>
      <c r="G19" s="2"/>
    </row>
    <row r="20" spans="2:11">
      <c r="C20" s="1"/>
      <c r="D20" s="2"/>
      <c r="E20" s="2"/>
      <c r="F20" s="2"/>
      <c r="G20" s="2"/>
    </row>
    <row r="21" spans="2:11">
      <c r="C21" s="1"/>
      <c r="D21" s="2"/>
      <c r="E21" s="2"/>
      <c r="F21" s="2"/>
      <c r="G21" s="2"/>
    </row>
    <row r="22" spans="2:11">
      <c r="B22" s="25"/>
      <c r="C22" s="21"/>
      <c r="D22" s="41" t="s">
        <v>16</v>
      </c>
      <c r="E22" s="42"/>
      <c r="F22" s="41" t="s">
        <v>17</v>
      </c>
      <c r="G22" s="42"/>
      <c r="H22" s="43" t="s">
        <v>10</v>
      </c>
      <c r="I22" s="44"/>
      <c r="J22" s="45" t="s">
        <v>15</v>
      </c>
      <c r="K22" s="44"/>
    </row>
    <row r="23" spans="2:11">
      <c r="B23" s="27"/>
      <c r="C23" s="32"/>
      <c r="D23" s="12" t="s">
        <v>22</v>
      </c>
      <c r="E23" s="13" t="s">
        <v>18</v>
      </c>
      <c r="F23" s="12" t="s">
        <v>22</v>
      </c>
      <c r="G23" s="13" t="s">
        <v>18</v>
      </c>
      <c r="H23" s="12" t="s">
        <v>22</v>
      </c>
      <c r="I23" s="13" t="s">
        <v>18</v>
      </c>
      <c r="J23" s="19" t="s">
        <v>22</v>
      </c>
      <c r="K23" s="13" t="s">
        <v>18</v>
      </c>
    </row>
    <row r="24" spans="2:11">
      <c r="B24" s="30">
        <v>1</v>
      </c>
      <c r="C24" s="35" t="s">
        <v>4</v>
      </c>
      <c r="D24" s="10">
        <f t="shared" ref="D24:D29" si="0">COUNTIFS($D$5:$Q$5,$D$22,D7:Q7,"A")</f>
        <v>0</v>
      </c>
      <c r="E24" s="11">
        <f t="shared" ref="E24:E29" si="1">COUNTIFS($D$5:$Q$5,$D$22,D7:Q7,"N")</f>
        <v>1</v>
      </c>
      <c r="F24" s="10">
        <f t="shared" ref="F24:F29" si="2">COUNTIFS($D$5:$Q$5,$F$22,D7:Q7,"A")</f>
        <v>1</v>
      </c>
      <c r="G24" s="11">
        <f t="shared" ref="G24:G29" si="3">COUNTIFS($D$5:$Q$5,$F$22,D7:Q7,"N")</f>
        <v>0</v>
      </c>
      <c r="H24" s="30">
        <f t="shared" ref="H24:H29" si="4">COUNTIFS($D$5:$Q$5,$H$22,D7:Q7,"A")</f>
        <v>6</v>
      </c>
      <c r="I24" s="31">
        <f t="shared" ref="I24:I29" si="5">COUNTIFS($D$5:$Q$5,$H$22,D7:Q7,"N")</f>
        <v>1</v>
      </c>
      <c r="J24" s="24">
        <f t="shared" ref="J24:J29" si="6">COUNTIFS($D$5:$Q$5,$J$22,D7:Q7,"A")</f>
        <v>5</v>
      </c>
      <c r="K24" s="31">
        <f t="shared" ref="K24:K29" si="7">COUNTIFS($D$5:$Q$5,$J$22,D7:Q7,"N")</f>
        <v>0</v>
      </c>
    </row>
    <row r="25" spans="2:11">
      <c r="B25" s="30">
        <v>2</v>
      </c>
      <c r="C25" s="36" t="s">
        <v>5</v>
      </c>
      <c r="D25" s="10">
        <f t="shared" si="0"/>
        <v>0</v>
      </c>
      <c r="E25" s="11">
        <f t="shared" si="1"/>
        <v>1</v>
      </c>
      <c r="F25" s="10">
        <f t="shared" si="2"/>
        <v>0</v>
      </c>
      <c r="G25" s="11">
        <f t="shared" si="3"/>
        <v>1</v>
      </c>
      <c r="H25" s="30">
        <f t="shared" si="4"/>
        <v>1</v>
      </c>
      <c r="I25" s="31">
        <f t="shared" si="5"/>
        <v>6</v>
      </c>
      <c r="J25" s="24">
        <f t="shared" si="6"/>
        <v>1</v>
      </c>
      <c r="K25" s="31">
        <f t="shared" si="7"/>
        <v>4</v>
      </c>
    </row>
    <row r="26" spans="2:11">
      <c r="B26" s="30">
        <v>3</v>
      </c>
      <c r="C26" s="36" t="s">
        <v>6</v>
      </c>
      <c r="D26" s="10">
        <f t="shared" si="0"/>
        <v>1</v>
      </c>
      <c r="E26" s="11">
        <f t="shared" si="1"/>
        <v>0</v>
      </c>
      <c r="F26" s="10">
        <f t="shared" si="2"/>
        <v>1</v>
      </c>
      <c r="G26" s="11">
        <f t="shared" si="3"/>
        <v>0</v>
      </c>
      <c r="H26" s="30">
        <f t="shared" si="4"/>
        <v>7</v>
      </c>
      <c r="I26" s="31">
        <f t="shared" si="5"/>
        <v>0</v>
      </c>
      <c r="J26" s="24">
        <f t="shared" si="6"/>
        <v>2</v>
      </c>
      <c r="K26" s="31">
        <f t="shared" si="7"/>
        <v>3</v>
      </c>
    </row>
    <row r="27" spans="2:11">
      <c r="B27" s="30">
        <v>4</v>
      </c>
      <c r="C27" s="14" t="s">
        <v>7</v>
      </c>
      <c r="D27" s="10">
        <f t="shared" si="0"/>
        <v>0</v>
      </c>
      <c r="E27" s="11">
        <f t="shared" si="1"/>
        <v>1</v>
      </c>
      <c r="F27" s="10">
        <f t="shared" si="2"/>
        <v>0</v>
      </c>
      <c r="G27" s="11">
        <f t="shared" si="3"/>
        <v>1</v>
      </c>
      <c r="H27" s="30">
        <f t="shared" si="4"/>
        <v>0</v>
      </c>
      <c r="I27" s="31">
        <f t="shared" si="5"/>
        <v>7</v>
      </c>
      <c r="J27" s="24">
        <f t="shared" si="6"/>
        <v>0</v>
      </c>
      <c r="K27" s="31">
        <f t="shared" si="7"/>
        <v>5</v>
      </c>
    </row>
    <row r="28" spans="2:11">
      <c r="B28" s="30">
        <v>5</v>
      </c>
      <c r="C28" s="14" t="s">
        <v>8</v>
      </c>
      <c r="D28" s="10">
        <f t="shared" si="0"/>
        <v>0</v>
      </c>
      <c r="E28" s="11">
        <f t="shared" si="1"/>
        <v>1</v>
      </c>
      <c r="F28" s="10">
        <f t="shared" si="2"/>
        <v>0</v>
      </c>
      <c r="G28" s="11">
        <f t="shared" si="3"/>
        <v>1</v>
      </c>
      <c r="H28" s="30">
        <f t="shared" si="4"/>
        <v>3</v>
      </c>
      <c r="I28" s="31">
        <f t="shared" si="5"/>
        <v>4</v>
      </c>
      <c r="J28" s="24">
        <f t="shared" si="6"/>
        <v>2</v>
      </c>
      <c r="K28" s="31">
        <f t="shared" si="7"/>
        <v>3</v>
      </c>
    </row>
    <row r="29" spans="2:11">
      <c r="B29" s="27">
        <v>6</v>
      </c>
      <c r="C29" s="16" t="s">
        <v>25</v>
      </c>
      <c r="D29" s="12">
        <f t="shared" si="0"/>
        <v>0</v>
      </c>
      <c r="E29" s="13">
        <f t="shared" si="1"/>
        <v>1</v>
      </c>
      <c r="F29" s="12">
        <f t="shared" si="2"/>
        <v>0</v>
      </c>
      <c r="G29" s="13">
        <f t="shared" si="3"/>
        <v>1</v>
      </c>
      <c r="H29" s="27">
        <f t="shared" si="4"/>
        <v>0</v>
      </c>
      <c r="I29" s="34">
        <f t="shared" si="5"/>
        <v>7</v>
      </c>
      <c r="J29" s="33">
        <f t="shared" si="6"/>
        <v>0</v>
      </c>
      <c r="K29" s="34">
        <f t="shared" si="7"/>
        <v>5</v>
      </c>
    </row>
    <row r="32" spans="2:11">
      <c r="C32" s="20" t="s">
        <v>5</v>
      </c>
      <c r="D32" s="19" t="s">
        <v>22</v>
      </c>
      <c r="E32" s="13" t="s">
        <v>18</v>
      </c>
    </row>
    <row r="33" spans="3:5">
      <c r="C33" s="46" t="s">
        <v>37</v>
      </c>
      <c r="D33">
        <f>COUNTIFS($D$3:$Q$3,"M",D8:Q8,"A")</f>
        <v>2</v>
      </c>
      <c r="E33">
        <f>COUNTIFS($D$3:$Q$3,"M",D8:Q8,"N")</f>
        <v>5</v>
      </c>
    </row>
    <row r="34" spans="3:5">
      <c r="C34" s="46" t="s">
        <v>38</v>
      </c>
      <c r="D34">
        <f>COUNTIFS($D$3:$Q$3,"Ž",D8:Q8,"A")</f>
        <v>0</v>
      </c>
      <c r="E34">
        <f>COUNTIFS($D$3:$Q$3,"Ž",D8:Q8,"N")</f>
        <v>7</v>
      </c>
    </row>
    <row r="35" spans="3:5">
      <c r="C35" s="46" t="s">
        <v>31</v>
      </c>
      <c r="D35" s="10">
        <f>COUNTIFS($D$4:$Q$4,"&gt;=15",$D$4:$Q$4,"&lt;=19",$D$8:$Q$8,"A")</f>
        <v>0</v>
      </c>
      <c r="E35" s="11">
        <f>COUNTIFS($D$4:$Q$4,"&gt;=15",$D$4:$Q$4,"&lt;=19",$D$8:$Q$8,"N")</f>
        <v>2</v>
      </c>
    </row>
    <row r="36" spans="3:5">
      <c r="C36" s="47" t="s">
        <v>26</v>
      </c>
      <c r="D36" s="10">
        <f>COUNTIFS($D$4:$Q$4,"&gt;=20",$D$4:$Q$4,"&lt;=29",$D$8:$Q$8,"A")</f>
        <v>0</v>
      </c>
      <c r="E36" s="11">
        <f>COUNTIFS($D$4:$Q$4,"&gt;=20",$D$4:$Q$4,"&lt;=29",$D$8:$Q$8,"N")</f>
        <v>3</v>
      </c>
    </row>
    <row r="37" spans="3:5">
      <c r="C37" s="46" t="s">
        <v>27</v>
      </c>
      <c r="D37" s="10">
        <f>COUNTIFS($D$4:$Q$4,"&gt;=30",$D$4:$Q$4,"&lt;=39",$D$8:$Q$8,"A")</f>
        <v>1</v>
      </c>
      <c r="E37" s="11">
        <f>COUNTIFS($D$4:$Q$4,"&gt;=30",$D$4:$Q$4,"&lt;=39",$D$8:$Q$8,"N")</f>
        <v>3</v>
      </c>
    </row>
    <row r="38" spans="3:5">
      <c r="C38" s="47" t="s">
        <v>28</v>
      </c>
      <c r="D38" s="10">
        <f>COUNTIFS($D$4:$Q$4,"&gt;=40",$D$4:$Q$4,"&lt;=49",$D$8:$Q$8,"A")</f>
        <v>0</v>
      </c>
      <c r="E38" s="11">
        <f>COUNTIFS($D$4:$Q$4,"&gt;=40",$D$4:$Q$4,"&lt;=49",$D$8:$Q$8,"N")</f>
        <v>2</v>
      </c>
    </row>
    <row r="39" spans="3:5">
      <c r="C39" s="47" t="s">
        <v>29</v>
      </c>
      <c r="D39" s="10">
        <f>COUNTIFS($D$4:$Q$4,"&gt;=50",$D$4:$Q$4,"&lt;=59",$D$8:$Q$8,"A")</f>
        <v>1</v>
      </c>
      <c r="E39" s="11">
        <f>COUNTIFS($D$4:$Q$4,"&gt;=50",$D$4:$Q$4,"&lt;=59",$D$8:$Q$8,"N")</f>
        <v>1</v>
      </c>
    </row>
    <row r="40" spans="3:5">
      <c r="C40" s="47" t="s">
        <v>30</v>
      </c>
      <c r="D40" s="10">
        <f>COUNTIFS($D$4:$Q$4,"&gt;=60",$D$4:$Q$4,"&lt;=69",$D$8:$Q$8,"A")</f>
        <v>0</v>
      </c>
      <c r="E40" s="11">
        <f>COUNTIFS($D$4:$Q$4,"&gt;=60",$D$4:$Q$4,"&lt;=69",$D$8:$Q$8,"N")</f>
        <v>1</v>
      </c>
    </row>
    <row r="41" spans="3:5">
      <c r="C41" s="46" t="s">
        <v>33</v>
      </c>
      <c r="D41" s="10">
        <f>COUNTIFS($D$5:$Q$5,"Z",$D$8:$Q$8,"A")</f>
        <v>0</v>
      </c>
      <c r="E41" s="10">
        <f>COUNTIFS($D$5:$Q$5,"Z",$D$8:$Q$8,"N")</f>
        <v>1</v>
      </c>
    </row>
    <row r="42" spans="3:5">
      <c r="C42" s="46" t="s">
        <v>34</v>
      </c>
      <c r="D42" s="10">
        <f>COUNTIFS($D$5:$Q$5,"VYUČ",$D$8:$Q$8,"A")</f>
        <v>0</v>
      </c>
      <c r="E42" s="10">
        <f>COUNTIFS($D$5:$Q$5,"VYUČ",$D$8:$Q$8,"N")</f>
        <v>1</v>
      </c>
    </row>
    <row r="43" spans="3:5">
      <c r="C43" s="48" t="s">
        <v>10</v>
      </c>
      <c r="D43" s="10">
        <f>COUNTIFS($D$5:$Q$5,"SŠ",$D$8:$Q$8,"A")</f>
        <v>1</v>
      </c>
      <c r="E43" s="10">
        <f>COUNTIFS($D$5:$Q$5,"SŠ",$D$8:$Q$8,"N")</f>
        <v>6</v>
      </c>
    </row>
    <row r="44" spans="3:5">
      <c r="C44" s="48" t="s">
        <v>15</v>
      </c>
      <c r="D44" s="10">
        <f>COUNTIFS($D$5:$Q$5,"VŠ",$D$8:$Q$8,"A")</f>
        <v>1</v>
      </c>
      <c r="E44" s="10">
        <f>COUNTIFS($D$5:$Q$5,"VŠ",$D$8:$Q$8,"N")</f>
        <v>4</v>
      </c>
    </row>
    <row r="66" spans="3:10">
      <c r="C66" s="20" t="s">
        <v>5</v>
      </c>
      <c r="D66" t="s">
        <v>41</v>
      </c>
      <c r="F66" s="19" t="s">
        <v>22</v>
      </c>
      <c r="G66" s="13" t="s">
        <v>18</v>
      </c>
      <c r="H66" t="s">
        <v>40</v>
      </c>
    </row>
    <row r="67" spans="3:10">
      <c r="C67" s="46" t="s">
        <v>31</v>
      </c>
      <c r="D67">
        <f>F67/H67*100</f>
        <v>0</v>
      </c>
      <c r="F67" s="10">
        <f>COUNTIFS($D$4:$Q$4,"&gt;=15",$D$4:$Q$4,"&lt;=19",$D$8:$Q$8,"A")</f>
        <v>0</v>
      </c>
      <c r="G67" s="11">
        <f>COUNTIFS($D$4:$Q$4,"&gt;=15",$D$4:$Q$4,"&lt;=19",$D$8:$Q$8,"N")</f>
        <v>2</v>
      </c>
      <c r="H67">
        <f>SUM(F67:G67)</f>
        <v>2</v>
      </c>
      <c r="J67">
        <f>F67/H67*100</f>
        <v>0</v>
      </c>
    </row>
    <row r="68" spans="3:10">
      <c r="C68" s="47" t="s">
        <v>26</v>
      </c>
      <c r="D68">
        <f t="shared" ref="D68:D72" si="8">F68/H68*100</f>
        <v>0</v>
      </c>
      <c r="F68" s="10">
        <f>COUNTIFS($D$4:$Q$4,"&gt;=20",$D$4:$Q$4,"&lt;=29",$D$8:$Q$8,"A")</f>
        <v>0</v>
      </c>
      <c r="G68" s="11">
        <f>COUNTIFS($D$4:$Q$4,"&gt;=20",$D$4:$Q$4,"&lt;=29",$D$8:$Q$8,"N")</f>
        <v>3</v>
      </c>
      <c r="H68">
        <f t="shared" ref="H68:H72" si="9">SUM(F68:G68)</f>
        <v>3</v>
      </c>
      <c r="J68">
        <f t="shared" ref="J68:J72" si="10">F68/H68*100</f>
        <v>0</v>
      </c>
    </row>
    <row r="69" spans="3:10">
      <c r="C69" s="46" t="s">
        <v>27</v>
      </c>
      <c r="D69">
        <f t="shared" si="8"/>
        <v>25</v>
      </c>
      <c r="F69" s="10">
        <f>COUNTIFS($D$4:$Q$4,"&gt;=30",$D$4:$Q$4,"&lt;=39",$D$8:$Q$8,"A")</f>
        <v>1</v>
      </c>
      <c r="G69" s="11">
        <f>COUNTIFS($D$4:$Q$4,"&gt;=30",$D$4:$Q$4,"&lt;=39",$D$8:$Q$8,"N")</f>
        <v>3</v>
      </c>
      <c r="H69">
        <f t="shared" si="9"/>
        <v>4</v>
      </c>
      <c r="J69">
        <f t="shared" si="10"/>
        <v>25</v>
      </c>
    </row>
    <row r="70" spans="3:10">
      <c r="C70" s="47" t="s">
        <v>28</v>
      </c>
      <c r="D70">
        <f t="shared" si="8"/>
        <v>0</v>
      </c>
      <c r="F70" s="10">
        <f>COUNTIFS($D$4:$Q$4,"&gt;=40",$D$4:$Q$4,"&lt;=49",$D$8:$Q$8,"A")</f>
        <v>0</v>
      </c>
      <c r="G70" s="11">
        <f>COUNTIFS($D$4:$Q$4,"&gt;=40",$D$4:$Q$4,"&lt;=49",$D$8:$Q$8,"N")</f>
        <v>2</v>
      </c>
      <c r="H70">
        <f t="shared" si="9"/>
        <v>2</v>
      </c>
      <c r="J70">
        <f t="shared" si="10"/>
        <v>0</v>
      </c>
    </row>
    <row r="71" spans="3:10">
      <c r="C71" s="47" t="s">
        <v>29</v>
      </c>
      <c r="D71">
        <f t="shared" si="8"/>
        <v>50</v>
      </c>
      <c r="F71" s="10">
        <f>COUNTIFS($D$4:$Q$4,"&gt;=50",$D$4:$Q$4,"&lt;=59",$D$8:$Q$8,"A")</f>
        <v>1</v>
      </c>
      <c r="G71" s="11">
        <f>COUNTIFS($D$4:$Q$4,"&gt;=50",$D$4:$Q$4,"&lt;=59",$D$8:$Q$8,"N")</f>
        <v>1</v>
      </c>
      <c r="H71">
        <f t="shared" si="9"/>
        <v>2</v>
      </c>
      <c r="J71">
        <f t="shared" si="10"/>
        <v>50</v>
      </c>
    </row>
    <row r="72" spans="3:10">
      <c r="C72" s="47" t="s">
        <v>30</v>
      </c>
      <c r="D72">
        <f t="shared" si="8"/>
        <v>0</v>
      </c>
      <c r="F72" s="10">
        <f>COUNTIFS($D$4:$Q$4,"&gt;=60",$D$4:$Q$4,"&lt;=69",$D$8:$Q$8,"A")</f>
        <v>0</v>
      </c>
      <c r="G72" s="11">
        <f>COUNTIFS($D$4:$Q$4,"&gt;=60",$D$4:$Q$4,"&lt;=69",$D$8:$Q$8,"N")</f>
        <v>1</v>
      </c>
      <c r="H72">
        <f t="shared" si="9"/>
        <v>1</v>
      </c>
      <c r="J72">
        <f t="shared" si="10"/>
        <v>0</v>
      </c>
    </row>
    <row r="75" spans="3:10">
      <c r="C75" s="20" t="s">
        <v>5</v>
      </c>
      <c r="D75" t="s">
        <v>41</v>
      </c>
      <c r="F75" s="19" t="s">
        <v>22</v>
      </c>
      <c r="G75" s="13" t="s">
        <v>18</v>
      </c>
      <c r="H75" t="s">
        <v>40</v>
      </c>
    </row>
    <row r="76" spans="3:10">
      <c r="C76" s="46" t="s">
        <v>33</v>
      </c>
      <c r="D76" s="49">
        <f>F76/H76*100</f>
        <v>0</v>
      </c>
      <c r="F76" s="10">
        <f>COUNTIFS($D$5:$Q$5,"Z",$D$8:$Q$8,"A")</f>
        <v>0</v>
      </c>
      <c r="G76" s="10">
        <f>COUNTIFS($D$5:$Q$5,"Z",$D$8:$Q$8,"N")</f>
        <v>1</v>
      </c>
      <c r="H76">
        <f>SUM(F76:G76)</f>
        <v>1</v>
      </c>
    </row>
    <row r="77" spans="3:10">
      <c r="C77" s="46" t="s">
        <v>34</v>
      </c>
      <c r="D77" s="49">
        <f t="shared" ref="D77:D79" si="11">F77/H77*100</f>
        <v>0</v>
      </c>
      <c r="F77" s="10">
        <f>COUNTIFS($D$5:$Q$5,"VYUČ",$D$8:$Q$8,"A")</f>
        <v>0</v>
      </c>
      <c r="G77" s="10">
        <f>COUNTIFS($D$5:$Q$5,"VYUČ",$D$8:$Q$8,"N")</f>
        <v>1</v>
      </c>
      <c r="H77">
        <f t="shared" ref="H77:H79" si="12">SUM(F77:G77)</f>
        <v>1</v>
      </c>
    </row>
    <row r="78" spans="3:10">
      <c r="C78" s="48" t="s">
        <v>10</v>
      </c>
      <c r="D78" s="49">
        <f t="shared" si="11"/>
        <v>14.285714285714285</v>
      </c>
      <c r="F78" s="10">
        <f>COUNTIFS($D$5:$Q$5,"SŠ",$D$8:$Q$8,"A")</f>
        <v>1</v>
      </c>
      <c r="G78" s="10">
        <f>COUNTIFS($D$5:$Q$5,"SŠ",$D$8:$Q$8,"N")</f>
        <v>6</v>
      </c>
      <c r="H78">
        <f t="shared" si="12"/>
        <v>7</v>
      </c>
    </row>
    <row r="79" spans="3:10">
      <c r="C79" s="48" t="s">
        <v>15</v>
      </c>
      <c r="D79" s="49">
        <f t="shared" si="11"/>
        <v>20</v>
      </c>
      <c r="F79" s="10">
        <f>COUNTIFS($D$5:$Q$5,"VŠ",$D$8:$Q$8,"A")</f>
        <v>1</v>
      </c>
      <c r="G79" s="10">
        <f>COUNTIFS($D$5:$Q$5,"VŠ",$D$8:$Q$8,"N")</f>
        <v>4</v>
      </c>
      <c r="H79">
        <f t="shared" si="12"/>
        <v>5</v>
      </c>
    </row>
    <row r="83" spans="3:8">
      <c r="D83" t="s">
        <v>41</v>
      </c>
      <c r="E83" t="s">
        <v>42</v>
      </c>
      <c r="F83" s="19" t="s">
        <v>22</v>
      </c>
      <c r="G83" s="13" t="s">
        <v>18</v>
      </c>
      <c r="H83" t="s">
        <v>40</v>
      </c>
    </row>
    <row r="84" spans="3:8">
      <c r="C84" s="20" t="s">
        <v>5</v>
      </c>
      <c r="D84" s="49">
        <f>F84/H84*100</f>
        <v>14.285714285714285</v>
      </c>
      <c r="E84" s="49">
        <f>G84/H84*100</f>
        <v>85.714285714285708</v>
      </c>
      <c r="F84" s="10">
        <v>2</v>
      </c>
      <c r="G84" s="10">
        <v>12</v>
      </c>
      <c r="H84">
        <f>SUM(F84:G84)</f>
        <v>14</v>
      </c>
    </row>
  </sheetData>
  <mergeCells count="4">
    <mergeCell ref="D22:E22"/>
    <mergeCell ref="F22:G22"/>
    <mergeCell ref="H22:I22"/>
    <mergeCell ref="J22:K22"/>
  </mergeCells>
  <pageMargins left="0.7" right="0.7" top="0.78740157499999996" bottom="0.78740157499999996" header="0.3" footer="0.3"/>
  <pageSetup paperSize="9" orientation="portrait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B2:Q84"/>
  <sheetViews>
    <sheetView topLeftCell="A82" workbookViewId="0">
      <selection activeCell="G85" sqref="G85"/>
    </sheetView>
  </sheetViews>
  <sheetFormatPr defaultRowHeight="15"/>
  <cols>
    <col min="2" max="2" width="6.7109375" customWidth="1"/>
    <col min="3" max="3" width="34.28515625" customWidth="1"/>
    <col min="4" max="17" width="6.7109375" customWidth="1"/>
  </cols>
  <sheetData>
    <row r="2" spans="2:17">
      <c r="B2" s="1"/>
      <c r="C2" s="1"/>
      <c r="D2" s="2">
        <v>1</v>
      </c>
      <c r="E2" s="2">
        <v>2</v>
      </c>
      <c r="F2" s="2">
        <v>3</v>
      </c>
      <c r="G2" s="2">
        <v>4</v>
      </c>
      <c r="H2" s="2">
        <v>5</v>
      </c>
      <c r="I2" s="2">
        <v>6</v>
      </c>
      <c r="J2" s="2">
        <v>7</v>
      </c>
      <c r="K2" s="2">
        <v>8</v>
      </c>
      <c r="L2" s="2">
        <v>9</v>
      </c>
      <c r="M2" s="2">
        <v>10</v>
      </c>
      <c r="N2" s="2">
        <v>11</v>
      </c>
      <c r="O2" s="2">
        <v>12</v>
      </c>
      <c r="P2" s="2">
        <v>13</v>
      </c>
      <c r="Q2" s="2">
        <v>14</v>
      </c>
    </row>
    <row r="3" spans="2:17">
      <c r="B3" s="1">
        <v>1</v>
      </c>
      <c r="C3" s="1" t="s">
        <v>0</v>
      </c>
      <c r="D3" s="2" t="s">
        <v>9</v>
      </c>
      <c r="E3" s="2" t="s">
        <v>14</v>
      </c>
      <c r="F3" s="2" t="s">
        <v>9</v>
      </c>
      <c r="G3" s="2" t="s">
        <v>9</v>
      </c>
      <c r="H3" s="2" t="s">
        <v>14</v>
      </c>
      <c r="I3" s="2" t="s">
        <v>14</v>
      </c>
      <c r="J3" s="2" t="s">
        <v>9</v>
      </c>
      <c r="K3" s="2" t="s">
        <v>9</v>
      </c>
      <c r="L3" s="2" t="s">
        <v>9</v>
      </c>
      <c r="M3" s="2" t="s">
        <v>14</v>
      </c>
      <c r="N3" s="2" t="s">
        <v>14</v>
      </c>
      <c r="O3" s="2" t="s">
        <v>14</v>
      </c>
      <c r="P3" s="2" t="s">
        <v>14</v>
      </c>
      <c r="Q3" s="2" t="s">
        <v>9</v>
      </c>
    </row>
    <row r="4" spans="2:17">
      <c r="B4" s="1">
        <v>2</v>
      </c>
      <c r="C4" s="1" t="s">
        <v>1</v>
      </c>
      <c r="D4" s="2">
        <v>33</v>
      </c>
      <c r="E4" s="2">
        <v>28</v>
      </c>
      <c r="F4" s="2">
        <v>35</v>
      </c>
      <c r="G4" s="2">
        <v>58</v>
      </c>
      <c r="H4" s="2">
        <v>20</v>
      </c>
      <c r="I4" s="2">
        <v>20</v>
      </c>
      <c r="J4" s="2">
        <v>42</v>
      </c>
      <c r="K4" s="2">
        <v>18</v>
      </c>
      <c r="L4" s="2">
        <v>65</v>
      </c>
      <c r="M4" s="2">
        <v>43</v>
      </c>
      <c r="N4" s="2">
        <v>52</v>
      </c>
      <c r="O4" s="2">
        <v>17</v>
      </c>
      <c r="P4" s="2">
        <v>35</v>
      </c>
      <c r="Q4" s="2">
        <v>38</v>
      </c>
    </row>
    <row r="5" spans="2:17">
      <c r="B5" s="1">
        <v>3</v>
      </c>
      <c r="C5" s="1" t="s">
        <v>2</v>
      </c>
      <c r="D5" s="2" t="s">
        <v>10</v>
      </c>
      <c r="E5" s="2" t="s">
        <v>10</v>
      </c>
      <c r="F5" s="2" t="s">
        <v>15</v>
      </c>
      <c r="G5" s="2" t="s">
        <v>10</v>
      </c>
      <c r="H5" s="2" t="s">
        <v>15</v>
      </c>
      <c r="I5" s="2" t="s">
        <v>15</v>
      </c>
      <c r="J5" s="2" t="s">
        <v>10</v>
      </c>
      <c r="K5" s="2" t="s">
        <v>16</v>
      </c>
      <c r="L5" s="2" t="s">
        <v>10</v>
      </c>
      <c r="M5" s="2" t="s">
        <v>15</v>
      </c>
      <c r="N5" s="2" t="s">
        <v>10</v>
      </c>
      <c r="O5" s="2" t="s">
        <v>10</v>
      </c>
      <c r="P5" s="2" t="s">
        <v>15</v>
      </c>
      <c r="Q5" s="2" t="s">
        <v>17</v>
      </c>
    </row>
    <row r="6" spans="2:17">
      <c r="B6" s="1">
        <v>4</v>
      </c>
      <c r="C6" s="1" t="s">
        <v>3</v>
      </c>
      <c r="D6" s="2" t="s">
        <v>11</v>
      </c>
      <c r="E6" s="2" t="s">
        <v>11</v>
      </c>
      <c r="F6" s="2" t="s">
        <v>11</v>
      </c>
      <c r="G6" s="2" t="s">
        <v>11</v>
      </c>
      <c r="H6" s="2" t="s">
        <v>11</v>
      </c>
      <c r="I6" s="2" t="s">
        <v>11</v>
      </c>
      <c r="J6" s="2" t="s">
        <v>11</v>
      </c>
      <c r="K6" s="2" t="s">
        <v>11</v>
      </c>
      <c r="L6" s="2" t="s">
        <v>11</v>
      </c>
      <c r="M6" s="2" t="s">
        <v>11</v>
      </c>
      <c r="N6" s="2" t="s">
        <v>11</v>
      </c>
      <c r="O6" s="2" t="s">
        <v>11</v>
      </c>
      <c r="P6" s="2" t="s">
        <v>11</v>
      </c>
      <c r="Q6" s="2" t="s">
        <v>11</v>
      </c>
    </row>
    <row r="7" spans="2:17">
      <c r="B7" s="1">
        <v>5</v>
      </c>
      <c r="C7" s="1" t="s">
        <v>4</v>
      </c>
      <c r="D7" s="2" t="s">
        <v>12</v>
      </c>
      <c r="E7" s="2" t="s">
        <v>12</v>
      </c>
      <c r="F7" s="2" t="s">
        <v>12</v>
      </c>
      <c r="G7" s="2" t="s">
        <v>12</v>
      </c>
      <c r="H7" s="2" t="s">
        <v>12</v>
      </c>
      <c r="I7" s="2" t="s">
        <v>12</v>
      </c>
      <c r="J7" s="2" t="s">
        <v>12</v>
      </c>
      <c r="K7" s="2" t="s">
        <v>13</v>
      </c>
      <c r="L7" s="2" t="s">
        <v>12</v>
      </c>
      <c r="M7" s="2" t="s">
        <v>12</v>
      </c>
      <c r="N7" s="2" t="s">
        <v>12</v>
      </c>
      <c r="O7" s="2" t="s">
        <v>13</v>
      </c>
      <c r="P7" s="2" t="s">
        <v>12</v>
      </c>
      <c r="Q7" s="2" t="s">
        <v>12</v>
      </c>
    </row>
    <row r="8" spans="2:17">
      <c r="B8" s="1">
        <v>6</v>
      </c>
      <c r="C8" s="1" t="s">
        <v>5</v>
      </c>
      <c r="D8" s="2" t="s">
        <v>13</v>
      </c>
      <c r="E8" s="2" t="s">
        <v>13</v>
      </c>
      <c r="F8" s="2" t="s">
        <v>12</v>
      </c>
      <c r="G8" s="2" t="s">
        <v>12</v>
      </c>
      <c r="H8" s="2" t="s">
        <v>13</v>
      </c>
      <c r="I8" s="2" t="s">
        <v>13</v>
      </c>
      <c r="J8" s="2" t="s">
        <v>13</v>
      </c>
      <c r="K8" s="2" t="s">
        <v>13</v>
      </c>
      <c r="L8" s="2" t="s">
        <v>13</v>
      </c>
      <c r="M8" s="2" t="s">
        <v>13</v>
      </c>
      <c r="N8" s="2" t="s">
        <v>13</v>
      </c>
      <c r="O8" s="2" t="s">
        <v>13</v>
      </c>
      <c r="P8" s="2" t="s">
        <v>13</v>
      </c>
      <c r="Q8" s="2" t="s">
        <v>13</v>
      </c>
    </row>
    <row r="9" spans="2:17">
      <c r="B9" s="1">
        <v>7</v>
      </c>
      <c r="C9" s="1" t="s">
        <v>6</v>
      </c>
      <c r="D9" s="2" t="s">
        <v>12</v>
      </c>
      <c r="E9" s="2" t="s">
        <v>12</v>
      </c>
      <c r="F9" s="2" t="s">
        <v>13</v>
      </c>
      <c r="G9" s="2" t="s">
        <v>12</v>
      </c>
      <c r="H9" s="2" t="s">
        <v>13</v>
      </c>
      <c r="I9" s="2" t="s">
        <v>12</v>
      </c>
      <c r="J9" s="2" t="s">
        <v>12</v>
      </c>
      <c r="K9" s="2" t="s">
        <v>12</v>
      </c>
      <c r="L9" s="2" t="s">
        <v>12</v>
      </c>
      <c r="M9" s="2" t="s">
        <v>12</v>
      </c>
      <c r="N9" s="2" t="s">
        <v>12</v>
      </c>
      <c r="O9" s="2" t="s">
        <v>12</v>
      </c>
      <c r="P9" s="2" t="s">
        <v>13</v>
      </c>
      <c r="Q9" s="2" t="s">
        <v>12</v>
      </c>
    </row>
    <row r="10" spans="2:17">
      <c r="B10" s="1">
        <v>8</v>
      </c>
      <c r="C10" s="1" t="s">
        <v>7</v>
      </c>
      <c r="D10" s="2" t="s">
        <v>13</v>
      </c>
      <c r="E10" s="2" t="s">
        <v>13</v>
      </c>
      <c r="F10" s="2" t="s">
        <v>13</v>
      </c>
      <c r="G10" s="2" t="s">
        <v>13</v>
      </c>
      <c r="H10" s="2" t="s">
        <v>13</v>
      </c>
      <c r="I10" s="2" t="s">
        <v>13</v>
      </c>
      <c r="J10" s="2" t="s">
        <v>13</v>
      </c>
      <c r="K10" s="2" t="s">
        <v>13</v>
      </c>
      <c r="L10" s="2" t="s">
        <v>13</v>
      </c>
      <c r="M10" s="2" t="s">
        <v>13</v>
      </c>
      <c r="N10" s="2" t="s">
        <v>13</v>
      </c>
      <c r="O10" s="2" t="s">
        <v>13</v>
      </c>
      <c r="P10" s="2" t="s">
        <v>13</v>
      </c>
      <c r="Q10" s="2" t="s">
        <v>13</v>
      </c>
    </row>
    <row r="11" spans="2:17">
      <c r="B11" s="1">
        <v>9</v>
      </c>
      <c r="C11" s="1" t="s">
        <v>8</v>
      </c>
      <c r="D11" s="2" t="s">
        <v>12</v>
      </c>
      <c r="E11" s="2" t="s">
        <v>13</v>
      </c>
      <c r="F11" s="2" t="s">
        <v>12</v>
      </c>
      <c r="G11" s="2" t="s">
        <v>13</v>
      </c>
      <c r="H11" s="2" t="s">
        <v>13</v>
      </c>
      <c r="I11" s="2" t="s">
        <v>13</v>
      </c>
      <c r="J11" s="2" t="s">
        <v>12</v>
      </c>
      <c r="K11" s="2" t="s">
        <v>13</v>
      </c>
      <c r="L11" s="2" t="s">
        <v>12</v>
      </c>
      <c r="M11" s="2" t="s">
        <v>12</v>
      </c>
      <c r="N11" s="2" t="s">
        <v>13</v>
      </c>
      <c r="O11" s="2" t="s">
        <v>13</v>
      </c>
      <c r="P11" s="2" t="s">
        <v>13</v>
      </c>
      <c r="Q11" s="2" t="s">
        <v>13</v>
      </c>
    </row>
    <row r="12" spans="2:17">
      <c r="B12" s="1">
        <v>10</v>
      </c>
      <c r="C12" s="1" t="s">
        <v>19</v>
      </c>
      <c r="D12" s="2" t="s">
        <v>13</v>
      </c>
      <c r="E12" s="2" t="s">
        <v>13</v>
      </c>
      <c r="F12" s="2" t="s">
        <v>13</v>
      </c>
      <c r="G12" s="2" t="s">
        <v>13</v>
      </c>
      <c r="H12" s="2" t="s">
        <v>13</v>
      </c>
      <c r="I12" s="2" t="s">
        <v>13</v>
      </c>
      <c r="J12" s="2" t="s">
        <v>13</v>
      </c>
      <c r="K12" s="2" t="s">
        <v>13</v>
      </c>
      <c r="L12" s="2" t="s">
        <v>13</v>
      </c>
      <c r="M12" s="2" t="s">
        <v>13</v>
      </c>
      <c r="N12" s="2" t="s">
        <v>13</v>
      </c>
      <c r="O12" s="2" t="s">
        <v>13</v>
      </c>
      <c r="P12" s="2" t="s">
        <v>13</v>
      </c>
      <c r="Q12" s="2" t="s">
        <v>13</v>
      </c>
    </row>
    <row r="16" spans="2:17">
      <c r="C16" s="1"/>
      <c r="D16" s="2" t="s">
        <v>0</v>
      </c>
      <c r="E16" s="2"/>
      <c r="F16" s="8" t="s">
        <v>2</v>
      </c>
      <c r="G16" s="7" t="s">
        <v>33</v>
      </c>
      <c r="H16" s="6" t="s">
        <v>34</v>
      </c>
      <c r="I16" s="8" t="s">
        <v>10</v>
      </c>
      <c r="J16" s="8" t="s">
        <v>15</v>
      </c>
    </row>
    <row r="17" spans="2:11">
      <c r="C17" s="3" t="s">
        <v>20</v>
      </c>
      <c r="D17" s="2">
        <f>COUNTIF(D3:Q3,"M")</f>
        <v>7</v>
      </c>
      <c r="E17" s="2"/>
      <c r="F17" s="9" t="s">
        <v>32</v>
      </c>
      <c r="G17" s="8">
        <f>COUNTIF($D$5:$Q$5,"Z")</f>
        <v>1</v>
      </c>
      <c r="H17" s="8">
        <f>COUNTIF($D$5:$Q$5,"VYUČ")</f>
        <v>1</v>
      </c>
      <c r="I17" s="8">
        <f>COUNTIF($D$5:$Q$5,I16)</f>
        <v>7</v>
      </c>
      <c r="J17" s="8">
        <f>COUNTIF($D$5:$Q$5,J16)</f>
        <v>5</v>
      </c>
    </row>
    <row r="18" spans="2:11">
      <c r="C18" s="3" t="s">
        <v>21</v>
      </c>
      <c r="D18" s="2">
        <f>COUNTIF(D3:Q3,"ž")</f>
        <v>7</v>
      </c>
      <c r="E18" s="2"/>
      <c r="F18" s="2"/>
      <c r="G18" s="2"/>
    </row>
    <row r="19" spans="2:11">
      <c r="C19" s="3"/>
      <c r="D19" s="2"/>
      <c r="E19" s="2"/>
      <c r="F19" s="2"/>
      <c r="G19" s="2"/>
    </row>
    <row r="20" spans="2:11">
      <c r="C20" s="1"/>
      <c r="D20" s="2"/>
      <c r="E20" s="2"/>
      <c r="F20" s="2"/>
      <c r="G20" s="2"/>
    </row>
    <row r="21" spans="2:11">
      <c r="C21" s="1"/>
      <c r="D21" s="2"/>
      <c r="E21" s="2"/>
      <c r="F21" s="2"/>
      <c r="G21" s="2"/>
    </row>
    <row r="22" spans="2:11">
      <c r="B22" s="25"/>
      <c r="C22" s="21"/>
      <c r="D22" s="41" t="s">
        <v>16</v>
      </c>
      <c r="E22" s="42"/>
      <c r="F22" s="41" t="s">
        <v>17</v>
      </c>
      <c r="G22" s="42"/>
      <c r="H22" s="43" t="s">
        <v>10</v>
      </c>
      <c r="I22" s="44"/>
      <c r="J22" s="45" t="s">
        <v>15</v>
      </c>
      <c r="K22" s="44"/>
    </row>
    <row r="23" spans="2:11">
      <c r="B23" s="27"/>
      <c r="C23" s="32"/>
      <c r="D23" s="12" t="s">
        <v>22</v>
      </c>
      <c r="E23" s="13" t="s">
        <v>18</v>
      </c>
      <c r="F23" s="12" t="s">
        <v>22</v>
      </c>
      <c r="G23" s="13" t="s">
        <v>18</v>
      </c>
      <c r="H23" s="12" t="s">
        <v>22</v>
      </c>
      <c r="I23" s="13" t="s">
        <v>18</v>
      </c>
      <c r="J23" s="19" t="s">
        <v>22</v>
      </c>
      <c r="K23" s="13" t="s">
        <v>18</v>
      </c>
    </row>
    <row r="24" spans="2:11">
      <c r="B24" s="30">
        <v>1</v>
      </c>
      <c r="C24" s="35" t="s">
        <v>4</v>
      </c>
      <c r="D24" s="10">
        <f t="shared" ref="D24:D29" si="0">COUNTIFS($D$5:$Q$5,$D$22,D7:Q7,"A")</f>
        <v>0</v>
      </c>
      <c r="E24" s="11">
        <f t="shared" ref="E24:E29" si="1">COUNTIFS($D$5:$Q$5,$D$22,D7:Q7,"N")</f>
        <v>1</v>
      </c>
      <c r="F24" s="10">
        <f t="shared" ref="F24:F29" si="2">COUNTIFS($D$5:$Q$5,$F$22,D7:Q7,"A")</f>
        <v>1</v>
      </c>
      <c r="G24" s="11">
        <f t="shared" ref="G24:G29" si="3">COUNTIFS($D$5:$Q$5,$F$22,D7:Q7,"N")</f>
        <v>0</v>
      </c>
      <c r="H24" s="30">
        <f t="shared" ref="H24:H29" si="4">COUNTIFS($D$5:$Q$5,$H$22,D7:Q7,"A")</f>
        <v>6</v>
      </c>
      <c r="I24" s="31">
        <f t="shared" ref="I24:I29" si="5">COUNTIFS($D$5:$Q$5,$H$22,D7:Q7,"N")</f>
        <v>1</v>
      </c>
      <c r="J24" s="24">
        <f t="shared" ref="J24:J29" si="6">COUNTIFS($D$5:$Q$5,$J$22,D7:Q7,"A")</f>
        <v>5</v>
      </c>
      <c r="K24" s="31">
        <f t="shared" ref="K24:K29" si="7">COUNTIFS($D$5:$Q$5,$J$22,D7:Q7,"N")</f>
        <v>0</v>
      </c>
    </row>
    <row r="25" spans="2:11">
      <c r="B25" s="30">
        <v>2</v>
      </c>
      <c r="C25" s="36" t="s">
        <v>5</v>
      </c>
      <c r="D25" s="10">
        <f t="shared" si="0"/>
        <v>0</v>
      </c>
      <c r="E25" s="11">
        <f t="shared" si="1"/>
        <v>1</v>
      </c>
      <c r="F25" s="10">
        <f t="shared" si="2"/>
        <v>0</v>
      </c>
      <c r="G25" s="11">
        <f t="shared" si="3"/>
        <v>1</v>
      </c>
      <c r="H25" s="30">
        <f t="shared" si="4"/>
        <v>1</v>
      </c>
      <c r="I25" s="31">
        <f t="shared" si="5"/>
        <v>6</v>
      </c>
      <c r="J25" s="24">
        <f t="shared" si="6"/>
        <v>1</v>
      </c>
      <c r="K25" s="31">
        <f t="shared" si="7"/>
        <v>4</v>
      </c>
    </row>
    <row r="26" spans="2:11">
      <c r="B26" s="30">
        <v>3</v>
      </c>
      <c r="C26" s="36" t="s">
        <v>6</v>
      </c>
      <c r="D26" s="10">
        <f t="shared" si="0"/>
        <v>1</v>
      </c>
      <c r="E26" s="11">
        <f t="shared" si="1"/>
        <v>0</v>
      </c>
      <c r="F26" s="10">
        <f t="shared" si="2"/>
        <v>1</v>
      </c>
      <c r="G26" s="11">
        <f t="shared" si="3"/>
        <v>0</v>
      </c>
      <c r="H26" s="30">
        <f t="shared" si="4"/>
        <v>7</v>
      </c>
      <c r="I26" s="31">
        <f t="shared" si="5"/>
        <v>0</v>
      </c>
      <c r="J26" s="24">
        <f t="shared" si="6"/>
        <v>2</v>
      </c>
      <c r="K26" s="31">
        <f t="shared" si="7"/>
        <v>3</v>
      </c>
    </row>
    <row r="27" spans="2:11">
      <c r="B27" s="30">
        <v>4</v>
      </c>
      <c r="C27" s="14" t="s">
        <v>7</v>
      </c>
      <c r="D27" s="10">
        <f t="shared" si="0"/>
        <v>0</v>
      </c>
      <c r="E27" s="11">
        <f t="shared" si="1"/>
        <v>1</v>
      </c>
      <c r="F27" s="10">
        <f t="shared" si="2"/>
        <v>0</v>
      </c>
      <c r="G27" s="11">
        <f t="shared" si="3"/>
        <v>1</v>
      </c>
      <c r="H27" s="30">
        <f t="shared" si="4"/>
        <v>0</v>
      </c>
      <c r="I27" s="31">
        <f t="shared" si="5"/>
        <v>7</v>
      </c>
      <c r="J27" s="24">
        <f t="shared" si="6"/>
        <v>0</v>
      </c>
      <c r="K27" s="31">
        <f t="shared" si="7"/>
        <v>5</v>
      </c>
    </row>
    <row r="28" spans="2:11">
      <c r="B28" s="30">
        <v>5</v>
      </c>
      <c r="C28" s="14" t="s">
        <v>8</v>
      </c>
      <c r="D28" s="10">
        <f t="shared" si="0"/>
        <v>0</v>
      </c>
      <c r="E28" s="11">
        <f t="shared" si="1"/>
        <v>1</v>
      </c>
      <c r="F28" s="10">
        <f t="shared" si="2"/>
        <v>0</v>
      </c>
      <c r="G28" s="11">
        <f t="shared" si="3"/>
        <v>1</v>
      </c>
      <c r="H28" s="30">
        <f t="shared" si="4"/>
        <v>3</v>
      </c>
      <c r="I28" s="31">
        <f t="shared" si="5"/>
        <v>4</v>
      </c>
      <c r="J28" s="24">
        <f t="shared" si="6"/>
        <v>2</v>
      </c>
      <c r="K28" s="31">
        <f t="shared" si="7"/>
        <v>3</v>
      </c>
    </row>
    <row r="29" spans="2:11">
      <c r="B29" s="27">
        <v>6</v>
      </c>
      <c r="C29" s="16" t="s">
        <v>25</v>
      </c>
      <c r="D29" s="12">
        <f t="shared" si="0"/>
        <v>0</v>
      </c>
      <c r="E29" s="13">
        <f t="shared" si="1"/>
        <v>1</v>
      </c>
      <c r="F29" s="12">
        <f t="shared" si="2"/>
        <v>0</v>
      </c>
      <c r="G29" s="13">
        <f t="shared" si="3"/>
        <v>1</v>
      </c>
      <c r="H29" s="27">
        <f t="shared" si="4"/>
        <v>0</v>
      </c>
      <c r="I29" s="34">
        <f t="shared" si="5"/>
        <v>7</v>
      </c>
      <c r="J29" s="33">
        <f t="shared" si="6"/>
        <v>0</v>
      </c>
      <c r="K29" s="34">
        <f t="shared" si="7"/>
        <v>5</v>
      </c>
    </row>
    <row r="32" spans="2:11">
      <c r="C32" s="20" t="s">
        <v>6</v>
      </c>
      <c r="D32" s="19" t="s">
        <v>22</v>
      </c>
      <c r="E32" s="13" t="s">
        <v>18</v>
      </c>
    </row>
    <row r="33" spans="3:5">
      <c r="C33" s="46" t="s">
        <v>37</v>
      </c>
      <c r="D33">
        <f>COUNTIFS($D$3:$Q$3,"M",D9:Q9,"A")</f>
        <v>6</v>
      </c>
      <c r="E33">
        <f>COUNTIFS($D$3:$Q$3,"M",D9:Q9,"N")</f>
        <v>1</v>
      </c>
    </row>
    <row r="34" spans="3:5">
      <c r="C34" s="46" t="s">
        <v>38</v>
      </c>
      <c r="D34">
        <f>COUNTIFS($D$3:$Q$3,"Ž",D9:Q9,"A")</f>
        <v>5</v>
      </c>
      <c r="E34">
        <f>COUNTIFS($D$3:$Q$3,"Ž",D9:Q9,"N")</f>
        <v>2</v>
      </c>
    </row>
    <row r="35" spans="3:5">
      <c r="C35" s="46" t="s">
        <v>31</v>
      </c>
      <c r="D35" s="10">
        <f>COUNTIFS($D$4:$Q$4,"&gt;=15",$D$4:$Q$4,"&lt;=19",$D$9:$Q$9,"A")</f>
        <v>2</v>
      </c>
      <c r="E35" s="11">
        <f>COUNTIFS($D$4:$Q$4,"&gt;=15",$D$4:$Q$4,"&lt;=19",$D$9:$Q$9,"N")</f>
        <v>0</v>
      </c>
    </row>
    <row r="36" spans="3:5">
      <c r="C36" s="47" t="s">
        <v>26</v>
      </c>
      <c r="D36" s="10">
        <f>COUNTIFS($D$4:$Q$4,"&gt;=20",$D$4:$Q$4,"&lt;=29",$D$9:$Q$9,"A")</f>
        <v>2</v>
      </c>
      <c r="E36" s="11">
        <f>COUNTIFS($D$4:$Q$4,"&gt;=20",$D$4:$Q$4,"&lt;=29",$D$9:$Q$9,"N")</f>
        <v>1</v>
      </c>
    </row>
    <row r="37" spans="3:5">
      <c r="C37" s="46" t="s">
        <v>27</v>
      </c>
      <c r="D37" s="10">
        <f>COUNTIFS($D$4:$Q$4,"&gt;=30",$D$4:$Q$4,"&lt;=39",$D$9:$Q$9,"A")</f>
        <v>2</v>
      </c>
      <c r="E37" s="11">
        <f>COUNTIFS($D$4:$Q$4,"&gt;=30",$D$4:$Q$4,"&lt;=39",$D$9:$Q$9,"N")</f>
        <v>2</v>
      </c>
    </row>
    <row r="38" spans="3:5">
      <c r="C38" s="47" t="s">
        <v>28</v>
      </c>
      <c r="D38" s="10">
        <f>COUNTIFS($D$4:$Q$4,"&gt;=40",$D$4:$Q$4,"&lt;=49",$D$9:$Q$9,"A")</f>
        <v>2</v>
      </c>
      <c r="E38" s="11">
        <f>COUNTIFS($D$4:$Q$4,"&gt;=40",$D$4:$Q$4,"&lt;=49",$D$9:$Q$9,"N")</f>
        <v>0</v>
      </c>
    </row>
    <row r="39" spans="3:5">
      <c r="C39" s="47" t="s">
        <v>29</v>
      </c>
      <c r="D39" s="10">
        <f>COUNTIFS($D$4:$Q$4,"&gt;=50",$D$4:$Q$4,"&lt;=59",$D$9:$Q$9,"A")</f>
        <v>2</v>
      </c>
      <c r="E39" s="11">
        <f>COUNTIFS($D$4:$Q$4,"&gt;=50",$D$4:$Q$4,"&lt;=59",$D$9:$Q$9,"N")</f>
        <v>0</v>
      </c>
    </row>
    <row r="40" spans="3:5">
      <c r="C40" s="47" t="s">
        <v>30</v>
      </c>
      <c r="D40" s="10">
        <f>COUNTIFS($D$4:$Q$4,"&gt;=60",$D$4:$Q$4,"&lt;=69",$D$9:$Q$9,"A")</f>
        <v>1</v>
      </c>
      <c r="E40" s="11">
        <f>COUNTIFS($D$4:$Q$4,"&gt;=60",$D$4:$Q$4,"&lt;=69",$D$9:$Q$9,"N")</f>
        <v>0</v>
      </c>
    </row>
    <row r="41" spans="3:5">
      <c r="C41" s="46" t="s">
        <v>33</v>
      </c>
      <c r="D41" s="10">
        <f>COUNTIFS($D$5:$Q$5,"Z",$D$9:$Q$9,"A")</f>
        <v>1</v>
      </c>
      <c r="E41" s="10">
        <f>COUNTIFS($D$5:$Q$5,"Z",$D$9:$Q$9,"N")</f>
        <v>0</v>
      </c>
    </row>
    <row r="42" spans="3:5">
      <c r="C42" s="46" t="s">
        <v>34</v>
      </c>
      <c r="D42" s="10">
        <f>COUNTIFS($D$5:$Q$5,"VYUČ",$D$9:$Q$9,"A")</f>
        <v>1</v>
      </c>
      <c r="E42" s="10">
        <f>COUNTIFS($D$5:$Q$5,"VYUČ",$D$9:$Q$9,"N")</f>
        <v>0</v>
      </c>
    </row>
    <row r="43" spans="3:5">
      <c r="C43" s="48" t="s">
        <v>10</v>
      </c>
      <c r="D43" s="10">
        <f>COUNTIFS($D$5:$Q$5,"SŠ",$D$9:$Q$9,"A")</f>
        <v>7</v>
      </c>
      <c r="E43" s="10">
        <f>COUNTIFS($D$5:$Q$5,"SŠ",$D$9:$Q$9,"N")</f>
        <v>0</v>
      </c>
    </row>
    <row r="44" spans="3:5">
      <c r="C44" s="48" t="s">
        <v>15</v>
      </c>
      <c r="D44" s="10">
        <f>COUNTIFS($D$5:$Q$5,"VŠ",$D$9:$Q$9,"A")</f>
        <v>2</v>
      </c>
      <c r="E44" s="10">
        <f>COUNTIFS($D$5:$Q$5,"VŠ",$D$9:$Q$9,"N")</f>
        <v>3</v>
      </c>
    </row>
    <row r="66" spans="3:10">
      <c r="C66" s="20" t="s">
        <v>6</v>
      </c>
      <c r="D66" t="s">
        <v>41</v>
      </c>
      <c r="F66" s="19" t="s">
        <v>22</v>
      </c>
      <c r="G66" s="13" t="s">
        <v>18</v>
      </c>
      <c r="H66" t="s">
        <v>40</v>
      </c>
    </row>
    <row r="67" spans="3:10">
      <c r="C67" s="46" t="s">
        <v>31</v>
      </c>
      <c r="D67" s="49">
        <f>F67/H67*100</f>
        <v>100</v>
      </c>
      <c r="F67" s="10">
        <f>COUNTIFS($D$4:$Q$4,"&gt;=15",$D$4:$Q$4,"&lt;=19",$D$9:$Q$9,"A")</f>
        <v>2</v>
      </c>
      <c r="G67" s="11">
        <f>COUNTIFS($D$4:$Q$4,"&gt;=15",$D$4:$Q$4,"&lt;=19",$D$9:$Q$9,"N")</f>
        <v>0</v>
      </c>
      <c r="H67">
        <f>SUM(F67:G67)</f>
        <v>2</v>
      </c>
      <c r="J67">
        <f>F67/H67*100</f>
        <v>100</v>
      </c>
    </row>
    <row r="68" spans="3:10">
      <c r="C68" s="47" t="s">
        <v>26</v>
      </c>
      <c r="D68" s="49">
        <f t="shared" ref="D68:D72" si="8">F68/H68*100</f>
        <v>66.666666666666657</v>
      </c>
      <c r="F68" s="10">
        <f>COUNTIFS($D$4:$Q$4,"&gt;=20",$D$4:$Q$4,"&lt;=29",$D$9:$Q$9,"A")</f>
        <v>2</v>
      </c>
      <c r="G68" s="11">
        <f>COUNTIFS($D$4:$Q$4,"&gt;=20",$D$4:$Q$4,"&lt;=29",$D$9:$Q$9,"N")</f>
        <v>1</v>
      </c>
      <c r="H68">
        <f t="shared" ref="H68:H72" si="9">SUM(F68:G68)</f>
        <v>3</v>
      </c>
      <c r="J68">
        <f t="shared" ref="J68:J72" si="10">F68/H68*100</f>
        <v>66.666666666666657</v>
      </c>
    </row>
    <row r="69" spans="3:10">
      <c r="C69" s="46" t="s">
        <v>27</v>
      </c>
      <c r="D69" s="49">
        <f t="shared" si="8"/>
        <v>50</v>
      </c>
      <c r="F69" s="10">
        <f>COUNTIFS($D$4:$Q$4,"&gt;=30",$D$4:$Q$4,"&lt;=39",$D$9:$Q$9,"A")</f>
        <v>2</v>
      </c>
      <c r="G69" s="11">
        <f>COUNTIFS($D$4:$Q$4,"&gt;=30",$D$4:$Q$4,"&lt;=39",$D$9:$Q$9,"N")</f>
        <v>2</v>
      </c>
      <c r="H69">
        <f t="shared" si="9"/>
        <v>4</v>
      </c>
      <c r="J69">
        <f t="shared" si="10"/>
        <v>50</v>
      </c>
    </row>
    <row r="70" spans="3:10">
      <c r="C70" s="47" t="s">
        <v>28</v>
      </c>
      <c r="D70" s="49">
        <f t="shared" si="8"/>
        <v>100</v>
      </c>
      <c r="F70" s="10">
        <f>COUNTIFS($D$4:$Q$4,"&gt;=40",$D$4:$Q$4,"&lt;=49",$D$9:$Q$9,"A")</f>
        <v>2</v>
      </c>
      <c r="G70" s="11">
        <f>COUNTIFS($D$4:$Q$4,"&gt;=40",$D$4:$Q$4,"&lt;=49",$D$9:$Q$9,"N")</f>
        <v>0</v>
      </c>
      <c r="H70">
        <f t="shared" si="9"/>
        <v>2</v>
      </c>
      <c r="J70">
        <f t="shared" si="10"/>
        <v>100</v>
      </c>
    </row>
    <row r="71" spans="3:10">
      <c r="C71" s="47" t="s">
        <v>29</v>
      </c>
      <c r="D71" s="49">
        <f t="shared" si="8"/>
        <v>100</v>
      </c>
      <c r="F71" s="10">
        <f>COUNTIFS($D$4:$Q$4,"&gt;=50",$D$4:$Q$4,"&lt;=59",$D$9:$Q$9,"A")</f>
        <v>2</v>
      </c>
      <c r="G71" s="11">
        <f>COUNTIFS($D$4:$Q$4,"&gt;=50",$D$4:$Q$4,"&lt;=59",$D$9:$Q$9,"N")</f>
        <v>0</v>
      </c>
      <c r="H71">
        <f t="shared" si="9"/>
        <v>2</v>
      </c>
      <c r="J71">
        <f t="shared" si="10"/>
        <v>100</v>
      </c>
    </row>
    <row r="72" spans="3:10">
      <c r="C72" s="47" t="s">
        <v>30</v>
      </c>
      <c r="D72" s="49">
        <f t="shared" si="8"/>
        <v>100</v>
      </c>
      <c r="F72" s="10">
        <f>COUNTIFS($D$4:$Q$4,"&gt;=60",$D$4:$Q$4,"&lt;=69",$D$9:$Q$9,"A")</f>
        <v>1</v>
      </c>
      <c r="G72" s="11">
        <f>COUNTIFS($D$4:$Q$4,"&gt;=60",$D$4:$Q$4,"&lt;=69",$D$9:$Q$9,"N")</f>
        <v>0</v>
      </c>
      <c r="H72">
        <f t="shared" si="9"/>
        <v>1</v>
      </c>
      <c r="J72">
        <f t="shared" si="10"/>
        <v>100</v>
      </c>
    </row>
    <row r="75" spans="3:10">
      <c r="C75" s="20" t="s">
        <v>6</v>
      </c>
      <c r="D75" t="s">
        <v>41</v>
      </c>
      <c r="F75" s="19" t="s">
        <v>22</v>
      </c>
      <c r="G75" s="13" t="s">
        <v>18</v>
      </c>
      <c r="H75" t="s">
        <v>40</v>
      </c>
    </row>
    <row r="76" spans="3:10">
      <c r="C76" s="46" t="s">
        <v>33</v>
      </c>
      <c r="D76" s="49">
        <f>F76/H76*100</f>
        <v>100</v>
      </c>
      <c r="F76" s="10">
        <f>COUNTIFS($D$5:$Q$5,"Z",$D$9:$Q$9,"A")</f>
        <v>1</v>
      </c>
      <c r="G76" s="10">
        <f>COUNTIFS($D$5:$Q$5,"Z",$D$9:$Q$9,"N")</f>
        <v>0</v>
      </c>
      <c r="H76">
        <f>SUM(F76:G76)</f>
        <v>1</v>
      </c>
    </row>
    <row r="77" spans="3:10">
      <c r="C77" s="46" t="s">
        <v>34</v>
      </c>
      <c r="D77" s="49">
        <f t="shared" ref="D77:D79" si="11">F77/H77*100</f>
        <v>100</v>
      </c>
      <c r="F77" s="10">
        <f>COUNTIFS($D$5:$Q$5,"VYUČ",$D$9:$Q$9,"A")</f>
        <v>1</v>
      </c>
      <c r="G77" s="10">
        <f>COUNTIFS($D$5:$Q$5,"VYUČ",$D$9:$Q$9,"N")</f>
        <v>0</v>
      </c>
      <c r="H77">
        <f t="shared" ref="H77:H79" si="12">SUM(F77:G77)</f>
        <v>1</v>
      </c>
    </row>
    <row r="78" spans="3:10">
      <c r="C78" s="48" t="s">
        <v>10</v>
      </c>
      <c r="D78" s="49">
        <f t="shared" si="11"/>
        <v>100</v>
      </c>
      <c r="F78" s="10">
        <f>COUNTIFS($D$5:$Q$5,"SŠ",$D$9:$Q$9,"A")</f>
        <v>7</v>
      </c>
      <c r="G78" s="10">
        <f>COUNTIFS($D$5:$Q$5,"SŠ",$D$9:$Q$9,"N")</f>
        <v>0</v>
      </c>
      <c r="H78">
        <f t="shared" si="12"/>
        <v>7</v>
      </c>
    </row>
    <row r="79" spans="3:10">
      <c r="C79" s="48" t="s">
        <v>15</v>
      </c>
      <c r="D79" s="49">
        <f t="shared" si="11"/>
        <v>40</v>
      </c>
      <c r="F79" s="10">
        <f>COUNTIFS($D$5:$Q$5,"VŠ",$D$9:$Q$9,"A")</f>
        <v>2</v>
      </c>
      <c r="G79" s="10">
        <f>COUNTIFS($D$5:$Q$5,"VŠ",$D$9:$Q$9,"N")</f>
        <v>3</v>
      </c>
      <c r="H79">
        <f t="shared" si="12"/>
        <v>5</v>
      </c>
    </row>
    <row r="83" spans="3:8">
      <c r="D83" t="s">
        <v>41</v>
      </c>
      <c r="E83" t="s">
        <v>42</v>
      </c>
      <c r="F83" s="19" t="s">
        <v>22</v>
      </c>
      <c r="G83" s="13" t="s">
        <v>18</v>
      </c>
      <c r="H83" t="s">
        <v>40</v>
      </c>
    </row>
    <row r="84" spans="3:8">
      <c r="C84" s="20" t="s">
        <v>6</v>
      </c>
      <c r="D84" s="49">
        <f>F84/H84*100</f>
        <v>78.571428571428569</v>
      </c>
      <c r="E84" s="49">
        <f>G84/H84*100</f>
        <v>21.428571428571427</v>
      </c>
      <c r="F84" s="10">
        <v>11</v>
      </c>
      <c r="G84" s="10">
        <v>3</v>
      </c>
      <c r="H84">
        <f>SUM(F84:G84)</f>
        <v>14</v>
      </c>
    </row>
  </sheetData>
  <mergeCells count="4">
    <mergeCell ref="D22:E22"/>
    <mergeCell ref="F22:G22"/>
    <mergeCell ref="H22:I22"/>
    <mergeCell ref="J22:K22"/>
  </mergeCells>
  <pageMargins left="0.7" right="0.7" top="0.78740157499999996" bottom="0.78740157499999996" header="0.3" footer="0.3"/>
  <pageSetup paperSize="9" orientation="portrait" horizontalDpi="0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B2:Q84"/>
  <sheetViews>
    <sheetView topLeftCell="A52" workbookViewId="0">
      <selection activeCell="F76" sqref="F76:G79"/>
    </sheetView>
  </sheetViews>
  <sheetFormatPr defaultRowHeight="15"/>
  <cols>
    <col min="2" max="2" width="6.7109375" customWidth="1"/>
    <col min="3" max="3" width="34.28515625" customWidth="1"/>
    <col min="4" max="17" width="6.7109375" customWidth="1"/>
  </cols>
  <sheetData>
    <row r="2" spans="2:17">
      <c r="B2" s="1"/>
      <c r="C2" s="1"/>
      <c r="D2" s="2">
        <v>1</v>
      </c>
      <c r="E2" s="2">
        <v>2</v>
      </c>
      <c r="F2" s="2">
        <v>3</v>
      </c>
      <c r="G2" s="2">
        <v>4</v>
      </c>
      <c r="H2" s="2">
        <v>5</v>
      </c>
      <c r="I2" s="2">
        <v>6</v>
      </c>
      <c r="J2" s="2">
        <v>7</v>
      </c>
      <c r="K2" s="2">
        <v>8</v>
      </c>
      <c r="L2" s="2">
        <v>9</v>
      </c>
      <c r="M2" s="2">
        <v>10</v>
      </c>
      <c r="N2" s="2">
        <v>11</v>
      </c>
      <c r="O2" s="2">
        <v>12</v>
      </c>
      <c r="P2" s="2">
        <v>13</v>
      </c>
      <c r="Q2" s="2">
        <v>14</v>
      </c>
    </row>
    <row r="3" spans="2:17">
      <c r="B3" s="1">
        <v>1</v>
      </c>
      <c r="C3" s="1" t="s">
        <v>0</v>
      </c>
      <c r="D3" s="2" t="s">
        <v>9</v>
      </c>
      <c r="E3" s="2" t="s">
        <v>14</v>
      </c>
      <c r="F3" s="2" t="s">
        <v>9</v>
      </c>
      <c r="G3" s="2" t="s">
        <v>9</v>
      </c>
      <c r="H3" s="2" t="s">
        <v>14</v>
      </c>
      <c r="I3" s="2" t="s">
        <v>14</v>
      </c>
      <c r="J3" s="2" t="s">
        <v>9</v>
      </c>
      <c r="K3" s="2" t="s">
        <v>9</v>
      </c>
      <c r="L3" s="2" t="s">
        <v>9</v>
      </c>
      <c r="M3" s="2" t="s">
        <v>14</v>
      </c>
      <c r="N3" s="2" t="s">
        <v>14</v>
      </c>
      <c r="O3" s="2" t="s">
        <v>14</v>
      </c>
      <c r="P3" s="2" t="s">
        <v>14</v>
      </c>
      <c r="Q3" s="2" t="s">
        <v>9</v>
      </c>
    </row>
    <row r="4" spans="2:17">
      <c r="B4" s="1">
        <v>2</v>
      </c>
      <c r="C4" s="1" t="s">
        <v>1</v>
      </c>
      <c r="D4" s="2">
        <v>33</v>
      </c>
      <c r="E4" s="2">
        <v>28</v>
      </c>
      <c r="F4" s="2">
        <v>35</v>
      </c>
      <c r="G4" s="2">
        <v>58</v>
      </c>
      <c r="H4" s="2">
        <v>20</v>
      </c>
      <c r="I4" s="2">
        <v>20</v>
      </c>
      <c r="J4" s="2">
        <v>42</v>
      </c>
      <c r="K4" s="2">
        <v>18</v>
      </c>
      <c r="L4" s="2">
        <v>65</v>
      </c>
      <c r="M4" s="2">
        <v>43</v>
      </c>
      <c r="N4" s="2">
        <v>52</v>
      </c>
      <c r="O4" s="2">
        <v>17</v>
      </c>
      <c r="P4" s="2">
        <v>35</v>
      </c>
      <c r="Q4" s="2">
        <v>38</v>
      </c>
    </row>
    <row r="5" spans="2:17">
      <c r="B5" s="1">
        <v>3</v>
      </c>
      <c r="C5" s="1" t="s">
        <v>2</v>
      </c>
      <c r="D5" s="2" t="s">
        <v>10</v>
      </c>
      <c r="E5" s="2" t="s">
        <v>10</v>
      </c>
      <c r="F5" s="2" t="s">
        <v>15</v>
      </c>
      <c r="G5" s="2" t="s">
        <v>10</v>
      </c>
      <c r="H5" s="2" t="s">
        <v>15</v>
      </c>
      <c r="I5" s="2" t="s">
        <v>15</v>
      </c>
      <c r="J5" s="2" t="s">
        <v>10</v>
      </c>
      <c r="K5" s="2" t="s">
        <v>16</v>
      </c>
      <c r="L5" s="2" t="s">
        <v>10</v>
      </c>
      <c r="M5" s="2" t="s">
        <v>15</v>
      </c>
      <c r="N5" s="2" t="s">
        <v>10</v>
      </c>
      <c r="O5" s="2" t="s">
        <v>10</v>
      </c>
      <c r="P5" s="2" t="s">
        <v>15</v>
      </c>
      <c r="Q5" s="2" t="s">
        <v>17</v>
      </c>
    </row>
    <row r="6" spans="2:17">
      <c r="B6" s="1">
        <v>4</v>
      </c>
      <c r="C6" s="1" t="s">
        <v>3</v>
      </c>
      <c r="D6" s="2" t="s">
        <v>11</v>
      </c>
      <c r="E6" s="2" t="s">
        <v>11</v>
      </c>
      <c r="F6" s="2" t="s">
        <v>11</v>
      </c>
      <c r="G6" s="2" t="s">
        <v>11</v>
      </c>
      <c r="H6" s="2" t="s">
        <v>11</v>
      </c>
      <c r="I6" s="2" t="s">
        <v>11</v>
      </c>
      <c r="J6" s="2" t="s">
        <v>11</v>
      </c>
      <c r="K6" s="2" t="s">
        <v>11</v>
      </c>
      <c r="L6" s="2" t="s">
        <v>11</v>
      </c>
      <c r="M6" s="2" t="s">
        <v>11</v>
      </c>
      <c r="N6" s="2" t="s">
        <v>11</v>
      </c>
      <c r="O6" s="2" t="s">
        <v>11</v>
      </c>
      <c r="P6" s="2" t="s">
        <v>11</v>
      </c>
      <c r="Q6" s="2" t="s">
        <v>11</v>
      </c>
    </row>
    <row r="7" spans="2:17">
      <c r="B7" s="1">
        <v>5</v>
      </c>
      <c r="C7" s="1" t="s">
        <v>4</v>
      </c>
      <c r="D7" s="2" t="s">
        <v>12</v>
      </c>
      <c r="E7" s="2" t="s">
        <v>12</v>
      </c>
      <c r="F7" s="2" t="s">
        <v>12</v>
      </c>
      <c r="G7" s="2" t="s">
        <v>12</v>
      </c>
      <c r="H7" s="2" t="s">
        <v>12</v>
      </c>
      <c r="I7" s="2" t="s">
        <v>12</v>
      </c>
      <c r="J7" s="2" t="s">
        <v>12</v>
      </c>
      <c r="K7" s="2" t="s">
        <v>13</v>
      </c>
      <c r="L7" s="2" t="s">
        <v>12</v>
      </c>
      <c r="M7" s="2" t="s">
        <v>12</v>
      </c>
      <c r="N7" s="2" t="s">
        <v>12</v>
      </c>
      <c r="O7" s="2" t="s">
        <v>13</v>
      </c>
      <c r="P7" s="2" t="s">
        <v>12</v>
      </c>
      <c r="Q7" s="2" t="s">
        <v>12</v>
      </c>
    </row>
    <row r="8" spans="2:17">
      <c r="B8" s="1">
        <v>6</v>
      </c>
      <c r="C8" s="1" t="s">
        <v>5</v>
      </c>
      <c r="D8" s="2" t="s">
        <v>13</v>
      </c>
      <c r="E8" s="2" t="s">
        <v>13</v>
      </c>
      <c r="F8" s="2" t="s">
        <v>12</v>
      </c>
      <c r="G8" s="2" t="s">
        <v>12</v>
      </c>
      <c r="H8" s="2" t="s">
        <v>13</v>
      </c>
      <c r="I8" s="2" t="s">
        <v>13</v>
      </c>
      <c r="J8" s="2" t="s">
        <v>13</v>
      </c>
      <c r="K8" s="2" t="s">
        <v>13</v>
      </c>
      <c r="L8" s="2" t="s">
        <v>13</v>
      </c>
      <c r="M8" s="2" t="s">
        <v>13</v>
      </c>
      <c r="N8" s="2" t="s">
        <v>13</v>
      </c>
      <c r="O8" s="2" t="s">
        <v>13</v>
      </c>
      <c r="P8" s="2" t="s">
        <v>13</v>
      </c>
      <c r="Q8" s="2" t="s">
        <v>13</v>
      </c>
    </row>
    <row r="9" spans="2:17">
      <c r="B9" s="1">
        <v>7</v>
      </c>
      <c r="C9" s="1" t="s">
        <v>6</v>
      </c>
      <c r="D9" s="2" t="s">
        <v>12</v>
      </c>
      <c r="E9" s="2" t="s">
        <v>12</v>
      </c>
      <c r="F9" s="2" t="s">
        <v>13</v>
      </c>
      <c r="G9" s="2" t="s">
        <v>12</v>
      </c>
      <c r="H9" s="2" t="s">
        <v>13</v>
      </c>
      <c r="I9" s="2" t="s">
        <v>12</v>
      </c>
      <c r="J9" s="2" t="s">
        <v>12</v>
      </c>
      <c r="K9" s="2" t="s">
        <v>12</v>
      </c>
      <c r="L9" s="2" t="s">
        <v>12</v>
      </c>
      <c r="M9" s="2" t="s">
        <v>12</v>
      </c>
      <c r="N9" s="2" t="s">
        <v>12</v>
      </c>
      <c r="O9" s="2" t="s">
        <v>12</v>
      </c>
      <c r="P9" s="2" t="s">
        <v>13</v>
      </c>
      <c r="Q9" s="2" t="s">
        <v>12</v>
      </c>
    </row>
    <row r="10" spans="2:17">
      <c r="B10" s="1">
        <v>8</v>
      </c>
      <c r="C10" s="1" t="s">
        <v>7</v>
      </c>
      <c r="D10" s="2" t="s">
        <v>13</v>
      </c>
      <c r="E10" s="2" t="s">
        <v>13</v>
      </c>
      <c r="F10" s="2" t="s">
        <v>13</v>
      </c>
      <c r="G10" s="2" t="s">
        <v>13</v>
      </c>
      <c r="H10" s="2" t="s">
        <v>13</v>
      </c>
      <c r="I10" s="2" t="s">
        <v>13</v>
      </c>
      <c r="J10" s="2" t="s">
        <v>13</v>
      </c>
      <c r="K10" s="2" t="s">
        <v>13</v>
      </c>
      <c r="L10" s="2" t="s">
        <v>13</v>
      </c>
      <c r="M10" s="2" t="s">
        <v>13</v>
      </c>
      <c r="N10" s="2" t="s">
        <v>13</v>
      </c>
      <c r="O10" s="2" t="s">
        <v>13</v>
      </c>
      <c r="P10" s="2" t="s">
        <v>13</v>
      </c>
      <c r="Q10" s="2" t="s">
        <v>13</v>
      </c>
    </row>
    <row r="11" spans="2:17">
      <c r="B11" s="1">
        <v>9</v>
      </c>
      <c r="C11" s="1" t="s">
        <v>8</v>
      </c>
      <c r="D11" s="2" t="s">
        <v>12</v>
      </c>
      <c r="E11" s="2" t="s">
        <v>13</v>
      </c>
      <c r="F11" s="2" t="s">
        <v>12</v>
      </c>
      <c r="G11" s="2" t="s">
        <v>13</v>
      </c>
      <c r="H11" s="2" t="s">
        <v>13</v>
      </c>
      <c r="I11" s="2" t="s">
        <v>13</v>
      </c>
      <c r="J11" s="2" t="s">
        <v>12</v>
      </c>
      <c r="K11" s="2" t="s">
        <v>13</v>
      </c>
      <c r="L11" s="2" t="s">
        <v>12</v>
      </c>
      <c r="M11" s="2" t="s">
        <v>12</v>
      </c>
      <c r="N11" s="2" t="s">
        <v>13</v>
      </c>
      <c r="O11" s="2" t="s">
        <v>13</v>
      </c>
      <c r="P11" s="2" t="s">
        <v>13</v>
      </c>
      <c r="Q11" s="2" t="s">
        <v>13</v>
      </c>
    </row>
    <row r="12" spans="2:17">
      <c r="B12" s="1">
        <v>10</v>
      </c>
      <c r="C12" s="1" t="s">
        <v>19</v>
      </c>
      <c r="D12" s="2" t="s">
        <v>13</v>
      </c>
      <c r="E12" s="2" t="s">
        <v>13</v>
      </c>
      <c r="F12" s="2" t="s">
        <v>13</v>
      </c>
      <c r="G12" s="2" t="s">
        <v>13</v>
      </c>
      <c r="H12" s="2" t="s">
        <v>13</v>
      </c>
      <c r="I12" s="2" t="s">
        <v>13</v>
      </c>
      <c r="J12" s="2" t="s">
        <v>13</v>
      </c>
      <c r="K12" s="2" t="s">
        <v>13</v>
      </c>
      <c r="L12" s="2" t="s">
        <v>13</v>
      </c>
      <c r="M12" s="2" t="s">
        <v>13</v>
      </c>
      <c r="N12" s="2" t="s">
        <v>13</v>
      </c>
      <c r="O12" s="2" t="s">
        <v>13</v>
      </c>
      <c r="P12" s="2" t="s">
        <v>13</v>
      </c>
      <c r="Q12" s="2" t="s">
        <v>13</v>
      </c>
    </row>
    <row r="16" spans="2:17">
      <c r="C16" s="1"/>
      <c r="D16" s="2" t="s">
        <v>0</v>
      </c>
      <c r="E16" s="2"/>
      <c r="F16" s="8" t="s">
        <v>2</v>
      </c>
      <c r="G16" s="7" t="s">
        <v>33</v>
      </c>
      <c r="H16" s="6" t="s">
        <v>34</v>
      </c>
      <c r="I16" s="8" t="s">
        <v>10</v>
      </c>
      <c r="J16" s="8" t="s">
        <v>15</v>
      </c>
    </row>
    <row r="17" spans="2:11">
      <c r="C17" s="3" t="s">
        <v>20</v>
      </c>
      <c r="D17" s="2">
        <f>COUNTIF(D3:Q3,"M")</f>
        <v>7</v>
      </c>
      <c r="E17" s="2"/>
      <c r="F17" s="9" t="s">
        <v>32</v>
      </c>
      <c r="G17" s="8">
        <f>COUNTIF($D$5:$Q$5,"Z")</f>
        <v>1</v>
      </c>
      <c r="H17" s="8">
        <f>COUNTIF($D$5:$Q$5,"VYUČ")</f>
        <v>1</v>
      </c>
      <c r="I17" s="8">
        <f>COUNTIF($D$5:$Q$5,I16)</f>
        <v>7</v>
      </c>
      <c r="J17" s="8">
        <f>COUNTIF($D$5:$Q$5,J16)</f>
        <v>5</v>
      </c>
    </row>
    <row r="18" spans="2:11">
      <c r="C18" s="3" t="s">
        <v>21</v>
      </c>
      <c r="D18" s="2">
        <f>COUNTIF(D3:Q3,"ž")</f>
        <v>7</v>
      </c>
      <c r="E18" s="2"/>
      <c r="F18" s="2"/>
      <c r="G18" s="2"/>
    </row>
    <row r="19" spans="2:11">
      <c r="C19" s="3"/>
      <c r="D19" s="2"/>
      <c r="E19" s="2"/>
      <c r="F19" s="2"/>
      <c r="G19" s="2"/>
    </row>
    <row r="20" spans="2:11">
      <c r="C20" s="1"/>
      <c r="D20" s="2"/>
      <c r="E20" s="2"/>
      <c r="F20" s="2"/>
      <c r="G20" s="2"/>
    </row>
    <row r="21" spans="2:11">
      <c r="C21" s="1"/>
      <c r="D21" s="2"/>
      <c r="E21" s="2"/>
      <c r="F21" s="2"/>
      <c r="G21" s="2"/>
    </row>
    <row r="22" spans="2:11">
      <c r="B22" s="25"/>
      <c r="C22" s="21"/>
      <c r="D22" s="41" t="s">
        <v>16</v>
      </c>
      <c r="E22" s="42"/>
      <c r="F22" s="41" t="s">
        <v>17</v>
      </c>
      <c r="G22" s="42"/>
      <c r="H22" s="43" t="s">
        <v>10</v>
      </c>
      <c r="I22" s="44"/>
      <c r="J22" s="45" t="s">
        <v>15</v>
      </c>
      <c r="K22" s="44"/>
    </row>
    <row r="23" spans="2:11">
      <c r="B23" s="27"/>
      <c r="C23" s="32"/>
      <c r="D23" s="12" t="s">
        <v>22</v>
      </c>
      <c r="E23" s="13" t="s">
        <v>18</v>
      </c>
      <c r="F23" s="12" t="s">
        <v>22</v>
      </c>
      <c r="G23" s="13" t="s">
        <v>18</v>
      </c>
      <c r="H23" s="12" t="s">
        <v>22</v>
      </c>
      <c r="I23" s="13" t="s">
        <v>18</v>
      </c>
      <c r="J23" s="19" t="s">
        <v>22</v>
      </c>
      <c r="K23" s="13" t="s">
        <v>18</v>
      </c>
    </row>
    <row r="24" spans="2:11">
      <c r="B24" s="30">
        <v>1</v>
      </c>
      <c r="C24" s="35" t="s">
        <v>4</v>
      </c>
      <c r="D24" s="10">
        <f t="shared" ref="D24:D29" si="0">COUNTIFS($D$5:$Q$5,$D$22,D7:Q7,"A")</f>
        <v>0</v>
      </c>
      <c r="E24" s="11">
        <f t="shared" ref="E24:E29" si="1">COUNTIFS($D$5:$Q$5,$D$22,D7:Q7,"N")</f>
        <v>1</v>
      </c>
      <c r="F24" s="10">
        <f t="shared" ref="F24:F29" si="2">COUNTIFS($D$5:$Q$5,$F$22,D7:Q7,"A")</f>
        <v>1</v>
      </c>
      <c r="G24" s="11">
        <f t="shared" ref="G24:G29" si="3">COUNTIFS($D$5:$Q$5,$F$22,D7:Q7,"N")</f>
        <v>0</v>
      </c>
      <c r="H24" s="30">
        <f t="shared" ref="H24:H29" si="4">COUNTIFS($D$5:$Q$5,$H$22,D7:Q7,"A")</f>
        <v>6</v>
      </c>
      <c r="I24" s="31">
        <f t="shared" ref="I24:I29" si="5">COUNTIFS($D$5:$Q$5,$H$22,D7:Q7,"N")</f>
        <v>1</v>
      </c>
      <c r="J24" s="24">
        <f t="shared" ref="J24:J29" si="6">COUNTIFS($D$5:$Q$5,$J$22,D7:Q7,"A")</f>
        <v>5</v>
      </c>
      <c r="K24" s="31">
        <f t="shared" ref="K24:K29" si="7">COUNTIFS($D$5:$Q$5,$J$22,D7:Q7,"N")</f>
        <v>0</v>
      </c>
    </row>
    <row r="25" spans="2:11">
      <c r="B25" s="30">
        <v>2</v>
      </c>
      <c r="C25" s="36" t="s">
        <v>5</v>
      </c>
      <c r="D25" s="10">
        <f t="shared" si="0"/>
        <v>0</v>
      </c>
      <c r="E25" s="11">
        <f t="shared" si="1"/>
        <v>1</v>
      </c>
      <c r="F25" s="10">
        <f t="shared" si="2"/>
        <v>0</v>
      </c>
      <c r="G25" s="11">
        <f t="shared" si="3"/>
        <v>1</v>
      </c>
      <c r="H25" s="30">
        <f t="shared" si="4"/>
        <v>1</v>
      </c>
      <c r="I25" s="31">
        <f t="shared" si="5"/>
        <v>6</v>
      </c>
      <c r="J25" s="24">
        <f t="shared" si="6"/>
        <v>1</v>
      </c>
      <c r="K25" s="31">
        <f t="shared" si="7"/>
        <v>4</v>
      </c>
    </row>
    <row r="26" spans="2:11">
      <c r="B26" s="30">
        <v>3</v>
      </c>
      <c r="C26" s="36" t="s">
        <v>6</v>
      </c>
      <c r="D26" s="10">
        <f t="shared" si="0"/>
        <v>1</v>
      </c>
      <c r="E26" s="11">
        <f t="shared" si="1"/>
        <v>0</v>
      </c>
      <c r="F26" s="10">
        <f t="shared" si="2"/>
        <v>1</v>
      </c>
      <c r="G26" s="11">
        <f t="shared" si="3"/>
        <v>0</v>
      </c>
      <c r="H26" s="30">
        <f t="shared" si="4"/>
        <v>7</v>
      </c>
      <c r="I26" s="31">
        <f t="shared" si="5"/>
        <v>0</v>
      </c>
      <c r="J26" s="24">
        <f t="shared" si="6"/>
        <v>2</v>
      </c>
      <c r="K26" s="31">
        <f t="shared" si="7"/>
        <v>3</v>
      </c>
    </row>
    <row r="27" spans="2:11">
      <c r="B27" s="30">
        <v>4</v>
      </c>
      <c r="C27" s="14" t="s">
        <v>7</v>
      </c>
      <c r="D27" s="10">
        <f t="shared" si="0"/>
        <v>0</v>
      </c>
      <c r="E27" s="11">
        <f t="shared" si="1"/>
        <v>1</v>
      </c>
      <c r="F27" s="10">
        <f t="shared" si="2"/>
        <v>0</v>
      </c>
      <c r="G27" s="11">
        <f t="shared" si="3"/>
        <v>1</v>
      </c>
      <c r="H27" s="30">
        <f t="shared" si="4"/>
        <v>0</v>
      </c>
      <c r="I27" s="31">
        <f t="shared" si="5"/>
        <v>7</v>
      </c>
      <c r="J27" s="24">
        <f t="shared" si="6"/>
        <v>0</v>
      </c>
      <c r="K27" s="31">
        <f t="shared" si="7"/>
        <v>5</v>
      </c>
    </row>
    <row r="28" spans="2:11">
      <c r="B28" s="30">
        <v>5</v>
      </c>
      <c r="C28" s="14" t="s">
        <v>8</v>
      </c>
      <c r="D28" s="10">
        <f t="shared" si="0"/>
        <v>0</v>
      </c>
      <c r="E28" s="11">
        <f t="shared" si="1"/>
        <v>1</v>
      </c>
      <c r="F28" s="10">
        <f t="shared" si="2"/>
        <v>0</v>
      </c>
      <c r="G28" s="11">
        <f t="shared" si="3"/>
        <v>1</v>
      </c>
      <c r="H28" s="30">
        <f t="shared" si="4"/>
        <v>3</v>
      </c>
      <c r="I28" s="31">
        <f t="shared" si="5"/>
        <v>4</v>
      </c>
      <c r="J28" s="24">
        <f t="shared" si="6"/>
        <v>2</v>
      </c>
      <c r="K28" s="31">
        <f t="shared" si="7"/>
        <v>3</v>
      </c>
    </row>
    <row r="29" spans="2:11">
      <c r="B29" s="27">
        <v>6</v>
      </c>
      <c r="C29" s="16" t="s">
        <v>25</v>
      </c>
      <c r="D29" s="12">
        <f t="shared" si="0"/>
        <v>0</v>
      </c>
      <c r="E29" s="13">
        <f t="shared" si="1"/>
        <v>1</v>
      </c>
      <c r="F29" s="12">
        <f t="shared" si="2"/>
        <v>0</v>
      </c>
      <c r="G29" s="13">
        <f t="shared" si="3"/>
        <v>1</v>
      </c>
      <c r="H29" s="27">
        <f t="shared" si="4"/>
        <v>0</v>
      </c>
      <c r="I29" s="34">
        <f t="shared" si="5"/>
        <v>7</v>
      </c>
      <c r="J29" s="33">
        <f t="shared" si="6"/>
        <v>0</v>
      </c>
      <c r="K29" s="34">
        <f t="shared" si="7"/>
        <v>5</v>
      </c>
    </row>
    <row r="32" spans="2:11">
      <c r="C32" s="20" t="s">
        <v>7</v>
      </c>
      <c r="D32" s="19" t="s">
        <v>22</v>
      </c>
      <c r="E32" s="13" t="s">
        <v>18</v>
      </c>
    </row>
    <row r="33" spans="3:5">
      <c r="C33" s="46" t="s">
        <v>37</v>
      </c>
      <c r="D33">
        <f>COUNTIFS($D$3:$Q$3,"M",D10:Q10,"A")</f>
        <v>0</v>
      </c>
      <c r="E33">
        <f>COUNTIFS($D$3:$Q$3,"M",D10:Q10,"N")</f>
        <v>7</v>
      </c>
    </row>
    <row r="34" spans="3:5">
      <c r="C34" s="46" t="s">
        <v>38</v>
      </c>
      <c r="D34">
        <f>COUNTIFS($D$3:$Q$3,"Ž",D10:Q10,"A")</f>
        <v>0</v>
      </c>
      <c r="E34">
        <f>COUNTIFS($D$3:$Q$3,"Ž",D10:Q10,"N")</f>
        <v>7</v>
      </c>
    </row>
    <row r="35" spans="3:5">
      <c r="C35" s="46" t="s">
        <v>31</v>
      </c>
      <c r="D35" s="10">
        <f>COUNTIFS($D$4:$Q$4,"&gt;=15",$D$4:$Q$4,"&lt;=19",$D$10:$Q$10,"A")</f>
        <v>0</v>
      </c>
      <c r="E35" s="11">
        <f>COUNTIFS($D$4:$Q$4,"&gt;=15",$D$4:$Q$4,"&lt;=19",$D$10:$Q$10,"N")</f>
        <v>2</v>
      </c>
    </row>
    <row r="36" spans="3:5">
      <c r="C36" s="47" t="s">
        <v>26</v>
      </c>
      <c r="D36" s="10">
        <f>COUNTIFS($D$4:$Q$4,"&gt;=20",$D$4:$Q$4,"&lt;=29",$D$10:$Q$10,"A")</f>
        <v>0</v>
      </c>
      <c r="E36" s="11">
        <f>COUNTIFS($D$4:$Q$4,"&gt;=20",$D$4:$Q$4,"&lt;=29",$D$10:$Q$10,"N")</f>
        <v>3</v>
      </c>
    </row>
    <row r="37" spans="3:5">
      <c r="C37" s="46" t="s">
        <v>27</v>
      </c>
      <c r="D37" s="10">
        <f>COUNTIFS($D$4:$Q$4,"&gt;=30",$D$4:$Q$4,"&lt;=39",$D$10:$Q$10,"A")</f>
        <v>0</v>
      </c>
      <c r="E37" s="11">
        <f>COUNTIFS($D$4:$Q$4,"&gt;=30",$D$4:$Q$4,"&lt;=39",$D$10:$Q$10,"N")</f>
        <v>4</v>
      </c>
    </row>
    <row r="38" spans="3:5">
      <c r="C38" s="47" t="s">
        <v>28</v>
      </c>
      <c r="D38" s="10">
        <f>COUNTIFS($D$4:$Q$4,"&gt;=40",$D$4:$Q$4,"&lt;=49",$D$10:$Q$10,"A")</f>
        <v>0</v>
      </c>
      <c r="E38" s="11">
        <f>COUNTIFS($D$4:$Q$4,"&gt;=40",$D$4:$Q$4,"&lt;=49",$D$10:$Q$10,"N")</f>
        <v>2</v>
      </c>
    </row>
    <row r="39" spans="3:5">
      <c r="C39" s="47" t="s">
        <v>29</v>
      </c>
      <c r="D39" s="10">
        <f>COUNTIFS($D$4:$Q$4,"&gt;=50",$D$4:$Q$4,"&lt;=59",$D$10:$Q$10,"A")</f>
        <v>0</v>
      </c>
      <c r="E39" s="11">
        <f>COUNTIFS($D$4:$Q$4,"&gt;=50",$D$4:$Q$4,"&lt;=59",$D$10:$Q$10,"N")</f>
        <v>2</v>
      </c>
    </row>
    <row r="40" spans="3:5">
      <c r="C40" s="47" t="s">
        <v>30</v>
      </c>
      <c r="D40" s="10">
        <f>COUNTIFS($D$4:$Q$4,"&gt;=60",$D$4:$Q$4,"&lt;=69",$D$10:$Q$10,"A")</f>
        <v>0</v>
      </c>
      <c r="E40" s="11">
        <f>COUNTIFS($D$4:$Q$4,"&gt;=60",$D$4:$Q$4,"&lt;=69",$D$10:$Q$10,"N")</f>
        <v>1</v>
      </c>
    </row>
    <row r="41" spans="3:5">
      <c r="C41" s="46" t="s">
        <v>33</v>
      </c>
      <c r="D41" s="10">
        <f>COUNTIFS($D$5:$Q$5,"Z",$D$10:$Q$10,"A")</f>
        <v>0</v>
      </c>
      <c r="E41" s="10">
        <f>COUNTIFS($D$5:$Q$5,"Z",$D$10:$Q$10,"N")</f>
        <v>1</v>
      </c>
    </row>
    <row r="42" spans="3:5">
      <c r="C42" s="46" t="s">
        <v>34</v>
      </c>
      <c r="D42" s="10">
        <f>COUNTIFS($D$5:$Q$5,"VYUČ",$D$10:$Q$10,"A")</f>
        <v>0</v>
      </c>
      <c r="E42" s="10">
        <f>COUNTIFS($D$5:$Q$5,"VYUČ",$D$10:$Q$10,"N")</f>
        <v>1</v>
      </c>
    </row>
    <row r="43" spans="3:5">
      <c r="C43" s="48" t="s">
        <v>10</v>
      </c>
      <c r="D43" s="10">
        <f>COUNTIFS($D$5:$Q$5,"SŠ",$D$10:$Q$10,"A")</f>
        <v>0</v>
      </c>
      <c r="E43" s="10">
        <f>COUNTIFS($D$5:$Q$5,"SŠ",$D$10:$Q$10,"N")</f>
        <v>7</v>
      </c>
    </row>
    <row r="44" spans="3:5">
      <c r="C44" s="48" t="s">
        <v>15</v>
      </c>
      <c r="D44" s="10">
        <f>COUNTIFS($D$5:$Q$5,"VŠ",$D$10:$Q$10,"A")</f>
        <v>0</v>
      </c>
      <c r="E44" s="10">
        <f>COUNTIFS($D$5:$Q$5,"VŠ",$D$10:$Q$10,"N")</f>
        <v>5</v>
      </c>
    </row>
    <row r="66" spans="3:10">
      <c r="C66" s="20" t="s">
        <v>7</v>
      </c>
      <c r="D66" t="s">
        <v>41</v>
      </c>
      <c r="F66" s="19" t="s">
        <v>22</v>
      </c>
      <c r="G66" s="13" t="s">
        <v>18</v>
      </c>
      <c r="H66" t="s">
        <v>40</v>
      </c>
    </row>
    <row r="67" spans="3:10">
      <c r="C67" s="46" t="s">
        <v>31</v>
      </c>
      <c r="D67" s="49">
        <f>F67/H67*100</f>
        <v>0</v>
      </c>
      <c r="F67" s="10">
        <f>COUNTIFS($D$4:$Q$4,"&gt;=15",$D$4:$Q$4,"&lt;=19",$D$10:$Q$10,"A")</f>
        <v>0</v>
      </c>
      <c r="G67" s="11">
        <f>COUNTIFS($D$4:$Q$4,"&gt;=15",$D$4:$Q$4,"&lt;=19",$D$10:$Q$10,"N")</f>
        <v>2</v>
      </c>
      <c r="H67">
        <f>SUM(F67:G67)</f>
        <v>2</v>
      </c>
      <c r="J67">
        <f>F67/H67*100</f>
        <v>0</v>
      </c>
    </row>
    <row r="68" spans="3:10">
      <c r="C68" s="47" t="s">
        <v>26</v>
      </c>
      <c r="D68" s="49">
        <f t="shared" ref="D68:D72" si="8">F68/H68*100</f>
        <v>0</v>
      </c>
      <c r="F68" s="10">
        <f>COUNTIFS($D$4:$Q$4,"&gt;=20",$D$4:$Q$4,"&lt;=29",$D$10:$Q$10,"A")</f>
        <v>0</v>
      </c>
      <c r="G68" s="11">
        <f>COUNTIFS($D$4:$Q$4,"&gt;=20",$D$4:$Q$4,"&lt;=29",$D$10:$Q$10,"N")</f>
        <v>3</v>
      </c>
      <c r="H68">
        <f t="shared" ref="H68:H72" si="9">SUM(F68:G68)</f>
        <v>3</v>
      </c>
      <c r="J68">
        <f t="shared" ref="J68:J72" si="10">F68/H68*100</f>
        <v>0</v>
      </c>
    </row>
    <row r="69" spans="3:10">
      <c r="C69" s="46" t="s">
        <v>27</v>
      </c>
      <c r="D69" s="49">
        <f t="shared" si="8"/>
        <v>0</v>
      </c>
      <c r="F69" s="10">
        <f>COUNTIFS($D$4:$Q$4,"&gt;=30",$D$4:$Q$4,"&lt;=39",$D$10:$Q$10,"A")</f>
        <v>0</v>
      </c>
      <c r="G69" s="11">
        <f>COUNTIFS($D$4:$Q$4,"&gt;=30",$D$4:$Q$4,"&lt;=39",$D$10:$Q$10,"N")</f>
        <v>4</v>
      </c>
      <c r="H69">
        <f t="shared" si="9"/>
        <v>4</v>
      </c>
      <c r="J69">
        <f t="shared" si="10"/>
        <v>0</v>
      </c>
    </row>
    <row r="70" spans="3:10">
      <c r="C70" s="47" t="s">
        <v>28</v>
      </c>
      <c r="D70" s="49">
        <f t="shared" si="8"/>
        <v>0</v>
      </c>
      <c r="F70" s="10">
        <f>COUNTIFS($D$4:$Q$4,"&gt;=40",$D$4:$Q$4,"&lt;=49",$D$10:$Q$10,"A")</f>
        <v>0</v>
      </c>
      <c r="G70" s="11">
        <f>COUNTIFS($D$4:$Q$4,"&gt;=40",$D$4:$Q$4,"&lt;=49",$D$10:$Q$10,"N")</f>
        <v>2</v>
      </c>
      <c r="H70">
        <f t="shared" si="9"/>
        <v>2</v>
      </c>
      <c r="J70">
        <f t="shared" si="10"/>
        <v>0</v>
      </c>
    </row>
    <row r="71" spans="3:10">
      <c r="C71" s="47" t="s">
        <v>29</v>
      </c>
      <c r="D71" s="49">
        <f t="shared" si="8"/>
        <v>0</v>
      </c>
      <c r="F71" s="10">
        <f>COUNTIFS($D$4:$Q$4,"&gt;=50",$D$4:$Q$4,"&lt;=59",$D$10:$Q$10,"A")</f>
        <v>0</v>
      </c>
      <c r="G71" s="11">
        <f>COUNTIFS($D$4:$Q$4,"&gt;=50",$D$4:$Q$4,"&lt;=59",$D$10:$Q$10,"N")</f>
        <v>2</v>
      </c>
      <c r="H71">
        <f t="shared" si="9"/>
        <v>2</v>
      </c>
      <c r="J71">
        <f t="shared" si="10"/>
        <v>0</v>
      </c>
    </row>
    <row r="72" spans="3:10">
      <c r="C72" s="47" t="s">
        <v>30</v>
      </c>
      <c r="D72" s="49">
        <f t="shared" si="8"/>
        <v>0</v>
      </c>
      <c r="F72" s="10">
        <f>COUNTIFS($D$4:$Q$4,"&gt;=60",$D$4:$Q$4,"&lt;=69",$D$10:$Q$10,"A")</f>
        <v>0</v>
      </c>
      <c r="G72" s="11">
        <f>COUNTIFS($D$4:$Q$4,"&gt;=60",$D$4:$Q$4,"&lt;=69",$D$10:$Q$10,"N")</f>
        <v>1</v>
      </c>
      <c r="H72">
        <f t="shared" si="9"/>
        <v>1</v>
      </c>
      <c r="J72">
        <f t="shared" si="10"/>
        <v>0</v>
      </c>
    </row>
    <row r="75" spans="3:10">
      <c r="C75" s="20" t="s">
        <v>7</v>
      </c>
      <c r="D75" t="s">
        <v>41</v>
      </c>
      <c r="F75" s="19" t="s">
        <v>22</v>
      </c>
      <c r="G75" s="13" t="s">
        <v>18</v>
      </c>
      <c r="H75" t="s">
        <v>40</v>
      </c>
    </row>
    <row r="76" spans="3:10">
      <c r="C76" s="46" t="s">
        <v>33</v>
      </c>
      <c r="D76" s="49">
        <f>F76/H76*100</f>
        <v>0</v>
      </c>
      <c r="F76" s="10">
        <f>COUNTIFS($D$5:$Q$5,"Z",$D$10:$Q$10,"A")</f>
        <v>0</v>
      </c>
      <c r="G76" s="10">
        <f>COUNTIFS($D$5:$Q$5,"Z",$D$10:$Q$10,"N")</f>
        <v>1</v>
      </c>
      <c r="H76">
        <f>SUM(F76:G76)</f>
        <v>1</v>
      </c>
    </row>
    <row r="77" spans="3:10">
      <c r="C77" s="46" t="s">
        <v>34</v>
      </c>
      <c r="D77" s="49">
        <f t="shared" ref="D77:D79" si="11">F77/H77*100</f>
        <v>0</v>
      </c>
      <c r="F77" s="10">
        <f>COUNTIFS($D$5:$Q$5,"VYUČ",$D$10:$Q$10,"A")</f>
        <v>0</v>
      </c>
      <c r="G77" s="10">
        <f>COUNTIFS($D$5:$Q$5,"VYUČ",$D$10:$Q$10,"N")</f>
        <v>1</v>
      </c>
      <c r="H77">
        <f t="shared" ref="H77:H79" si="12">SUM(F77:G77)</f>
        <v>1</v>
      </c>
    </row>
    <row r="78" spans="3:10">
      <c r="C78" s="48" t="s">
        <v>10</v>
      </c>
      <c r="D78" s="49">
        <f t="shared" si="11"/>
        <v>0</v>
      </c>
      <c r="F78" s="10">
        <f>COUNTIFS($D$5:$Q$5,"SŠ",$D$10:$Q$10,"A")</f>
        <v>0</v>
      </c>
      <c r="G78" s="10">
        <f>COUNTIFS($D$5:$Q$5,"SŠ",$D$10:$Q$10,"N")</f>
        <v>7</v>
      </c>
      <c r="H78">
        <f t="shared" si="12"/>
        <v>7</v>
      </c>
    </row>
    <row r="79" spans="3:10">
      <c r="C79" s="48" t="s">
        <v>15</v>
      </c>
      <c r="D79" s="49">
        <f t="shared" si="11"/>
        <v>0</v>
      </c>
      <c r="F79" s="10">
        <f>COUNTIFS($D$5:$Q$5,"VŠ",$D$10:$Q$10,"A")</f>
        <v>0</v>
      </c>
      <c r="G79" s="10">
        <f>COUNTIFS($D$5:$Q$5,"VŠ",$D$10:$Q$10,"N")</f>
        <v>5</v>
      </c>
      <c r="H79">
        <f t="shared" si="12"/>
        <v>5</v>
      </c>
    </row>
    <row r="83" spans="3:8">
      <c r="D83" t="s">
        <v>41</v>
      </c>
      <c r="E83" t="s">
        <v>42</v>
      </c>
      <c r="F83" s="19" t="s">
        <v>22</v>
      </c>
      <c r="G83" s="13" t="s">
        <v>18</v>
      </c>
      <c r="H83" t="s">
        <v>40</v>
      </c>
    </row>
    <row r="84" spans="3:8">
      <c r="C84" s="20" t="s">
        <v>7</v>
      </c>
      <c r="D84" s="49">
        <f>F84/H84*100</f>
        <v>0</v>
      </c>
      <c r="E84" s="49">
        <f>G84/H84*100</f>
        <v>100</v>
      </c>
      <c r="F84" s="10">
        <v>0</v>
      </c>
      <c r="G84" s="10">
        <v>14</v>
      </c>
      <c r="H84">
        <f>SUM(F84:G84)</f>
        <v>14</v>
      </c>
    </row>
  </sheetData>
  <mergeCells count="4">
    <mergeCell ref="D22:E22"/>
    <mergeCell ref="F22:G22"/>
    <mergeCell ref="H22:I22"/>
    <mergeCell ref="J22:K22"/>
  </mergeCells>
  <pageMargins left="0.7" right="0.7" top="0.78740157499999996" bottom="0.78740157499999996" header="0.3" footer="0.3"/>
  <pageSetup paperSize="9" orientation="portrait" horizontalDpi="0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B2:Q84"/>
  <sheetViews>
    <sheetView topLeftCell="A10" workbookViewId="0">
      <selection activeCell="J35" sqref="J35"/>
    </sheetView>
  </sheetViews>
  <sheetFormatPr defaultRowHeight="15"/>
  <cols>
    <col min="2" max="2" width="6.7109375" customWidth="1"/>
    <col min="3" max="3" width="34.28515625" customWidth="1"/>
    <col min="4" max="17" width="6.7109375" customWidth="1"/>
  </cols>
  <sheetData>
    <row r="2" spans="2:17">
      <c r="B2" s="1"/>
      <c r="C2" s="1"/>
      <c r="D2" s="2">
        <v>1</v>
      </c>
      <c r="E2" s="2">
        <v>2</v>
      </c>
      <c r="F2" s="2">
        <v>3</v>
      </c>
      <c r="G2" s="2">
        <v>4</v>
      </c>
      <c r="H2" s="2">
        <v>5</v>
      </c>
      <c r="I2" s="2">
        <v>6</v>
      </c>
      <c r="J2" s="2">
        <v>7</v>
      </c>
      <c r="K2" s="2">
        <v>8</v>
      </c>
      <c r="L2" s="2">
        <v>9</v>
      </c>
      <c r="M2" s="2">
        <v>10</v>
      </c>
      <c r="N2" s="2">
        <v>11</v>
      </c>
      <c r="O2" s="2">
        <v>12</v>
      </c>
      <c r="P2" s="2">
        <v>13</v>
      </c>
      <c r="Q2" s="2">
        <v>14</v>
      </c>
    </row>
    <row r="3" spans="2:17">
      <c r="B3" s="1">
        <v>1</v>
      </c>
      <c r="C3" s="1" t="s">
        <v>0</v>
      </c>
      <c r="D3" s="2" t="s">
        <v>9</v>
      </c>
      <c r="E3" s="2" t="s">
        <v>14</v>
      </c>
      <c r="F3" s="2" t="s">
        <v>9</v>
      </c>
      <c r="G3" s="2" t="s">
        <v>9</v>
      </c>
      <c r="H3" s="2" t="s">
        <v>14</v>
      </c>
      <c r="I3" s="2" t="s">
        <v>14</v>
      </c>
      <c r="J3" s="2" t="s">
        <v>9</v>
      </c>
      <c r="K3" s="2" t="s">
        <v>9</v>
      </c>
      <c r="L3" s="2" t="s">
        <v>9</v>
      </c>
      <c r="M3" s="2" t="s">
        <v>14</v>
      </c>
      <c r="N3" s="2" t="s">
        <v>14</v>
      </c>
      <c r="O3" s="2" t="s">
        <v>14</v>
      </c>
      <c r="P3" s="2" t="s">
        <v>14</v>
      </c>
      <c r="Q3" s="2" t="s">
        <v>9</v>
      </c>
    </row>
    <row r="4" spans="2:17">
      <c r="B4" s="1">
        <v>2</v>
      </c>
      <c r="C4" s="1" t="s">
        <v>1</v>
      </c>
      <c r="D4" s="2">
        <v>33</v>
      </c>
      <c r="E4" s="2">
        <v>28</v>
      </c>
      <c r="F4" s="2">
        <v>35</v>
      </c>
      <c r="G4" s="2">
        <v>58</v>
      </c>
      <c r="H4" s="2">
        <v>20</v>
      </c>
      <c r="I4" s="2">
        <v>20</v>
      </c>
      <c r="J4" s="2">
        <v>42</v>
      </c>
      <c r="K4" s="2">
        <v>18</v>
      </c>
      <c r="L4" s="2">
        <v>65</v>
      </c>
      <c r="M4" s="2">
        <v>43</v>
      </c>
      <c r="N4" s="2">
        <v>52</v>
      </c>
      <c r="O4" s="2">
        <v>17</v>
      </c>
      <c r="P4" s="2">
        <v>35</v>
      </c>
      <c r="Q4" s="2">
        <v>38</v>
      </c>
    </row>
    <row r="5" spans="2:17">
      <c r="B5" s="1">
        <v>3</v>
      </c>
      <c r="C5" s="1" t="s">
        <v>2</v>
      </c>
      <c r="D5" s="2" t="s">
        <v>10</v>
      </c>
      <c r="E5" s="2" t="s">
        <v>10</v>
      </c>
      <c r="F5" s="2" t="s">
        <v>15</v>
      </c>
      <c r="G5" s="2" t="s">
        <v>10</v>
      </c>
      <c r="H5" s="2" t="s">
        <v>15</v>
      </c>
      <c r="I5" s="2" t="s">
        <v>15</v>
      </c>
      <c r="J5" s="2" t="s">
        <v>10</v>
      </c>
      <c r="K5" s="2" t="s">
        <v>16</v>
      </c>
      <c r="L5" s="2" t="s">
        <v>10</v>
      </c>
      <c r="M5" s="2" t="s">
        <v>15</v>
      </c>
      <c r="N5" s="2" t="s">
        <v>10</v>
      </c>
      <c r="O5" s="2" t="s">
        <v>10</v>
      </c>
      <c r="P5" s="2" t="s">
        <v>15</v>
      </c>
      <c r="Q5" s="2" t="s">
        <v>17</v>
      </c>
    </row>
    <row r="6" spans="2:17">
      <c r="B6" s="1">
        <v>4</v>
      </c>
      <c r="C6" s="1" t="s">
        <v>3</v>
      </c>
      <c r="D6" s="2" t="s">
        <v>11</v>
      </c>
      <c r="E6" s="2" t="s">
        <v>11</v>
      </c>
      <c r="F6" s="2" t="s">
        <v>11</v>
      </c>
      <c r="G6" s="2" t="s">
        <v>11</v>
      </c>
      <c r="H6" s="2" t="s">
        <v>11</v>
      </c>
      <c r="I6" s="2" t="s">
        <v>11</v>
      </c>
      <c r="J6" s="2" t="s">
        <v>11</v>
      </c>
      <c r="K6" s="2" t="s">
        <v>11</v>
      </c>
      <c r="L6" s="2" t="s">
        <v>11</v>
      </c>
      <c r="M6" s="2" t="s">
        <v>11</v>
      </c>
      <c r="N6" s="2" t="s">
        <v>11</v>
      </c>
      <c r="O6" s="2" t="s">
        <v>11</v>
      </c>
      <c r="P6" s="2" t="s">
        <v>11</v>
      </c>
      <c r="Q6" s="2" t="s">
        <v>11</v>
      </c>
    </row>
    <row r="7" spans="2:17">
      <c r="B7" s="1">
        <v>5</v>
      </c>
      <c r="C7" s="1" t="s">
        <v>4</v>
      </c>
      <c r="D7" s="2" t="s">
        <v>12</v>
      </c>
      <c r="E7" s="2" t="s">
        <v>12</v>
      </c>
      <c r="F7" s="2" t="s">
        <v>12</v>
      </c>
      <c r="G7" s="2" t="s">
        <v>12</v>
      </c>
      <c r="H7" s="2" t="s">
        <v>12</v>
      </c>
      <c r="I7" s="2" t="s">
        <v>12</v>
      </c>
      <c r="J7" s="2" t="s">
        <v>12</v>
      </c>
      <c r="K7" s="2" t="s">
        <v>13</v>
      </c>
      <c r="L7" s="2" t="s">
        <v>12</v>
      </c>
      <c r="M7" s="2" t="s">
        <v>12</v>
      </c>
      <c r="N7" s="2" t="s">
        <v>12</v>
      </c>
      <c r="O7" s="2" t="s">
        <v>13</v>
      </c>
      <c r="P7" s="2" t="s">
        <v>12</v>
      </c>
      <c r="Q7" s="2" t="s">
        <v>12</v>
      </c>
    </row>
    <row r="8" spans="2:17">
      <c r="B8" s="1">
        <v>6</v>
      </c>
      <c r="C8" s="1" t="s">
        <v>5</v>
      </c>
      <c r="D8" s="2" t="s">
        <v>13</v>
      </c>
      <c r="E8" s="2" t="s">
        <v>13</v>
      </c>
      <c r="F8" s="2" t="s">
        <v>12</v>
      </c>
      <c r="G8" s="2" t="s">
        <v>12</v>
      </c>
      <c r="H8" s="2" t="s">
        <v>13</v>
      </c>
      <c r="I8" s="2" t="s">
        <v>13</v>
      </c>
      <c r="J8" s="2" t="s">
        <v>13</v>
      </c>
      <c r="K8" s="2" t="s">
        <v>13</v>
      </c>
      <c r="L8" s="2" t="s">
        <v>13</v>
      </c>
      <c r="M8" s="2" t="s">
        <v>13</v>
      </c>
      <c r="N8" s="2" t="s">
        <v>13</v>
      </c>
      <c r="O8" s="2" t="s">
        <v>13</v>
      </c>
      <c r="P8" s="2" t="s">
        <v>13</v>
      </c>
      <c r="Q8" s="2" t="s">
        <v>13</v>
      </c>
    </row>
    <row r="9" spans="2:17">
      <c r="B9" s="1">
        <v>7</v>
      </c>
      <c r="C9" s="1" t="s">
        <v>6</v>
      </c>
      <c r="D9" s="2" t="s">
        <v>12</v>
      </c>
      <c r="E9" s="2" t="s">
        <v>12</v>
      </c>
      <c r="F9" s="2" t="s">
        <v>13</v>
      </c>
      <c r="G9" s="2" t="s">
        <v>12</v>
      </c>
      <c r="H9" s="2" t="s">
        <v>13</v>
      </c>
      <c r="I9" s="2" t="s">
        <v>12</v>
      </c>
      <c r="J9" s="2" t="s">
        <v>12</v>
      </c>
      <c r="K9" s="2" t="s">
        <v>12</v>
      </c>
      <c r="L9" s="2" t="s">
        <v>12</v>
      </c>
      <c r="M9" s="2" t="s">
        <v>12</v>
      </c>
      <c r="N9" s="2" t="s">
        <v>12</v>
      </c>
      <c r="O9" s="2" t="s">
        <v>12</v>
      </c>
      <c r="P9" s="2" t="s">
        <v>13</v>
      </c>
      <c r="Q9" s="2" t="s">
        <v>12</v>
      </c>
    </row>
    <row r="10" spans="2:17">
      <c r="B10" s="1">
        <v>8</v>
      </c>
      <c r="C10" s="1" t="s">
        <v>7</v>
      </c>
      <c r="D10" s="2" t="s">
        <v>13</v>
      </c>
      <c r="E10" s="2" t="s">
        <v>13</v>
      </c>
      <c r="F10" s="2" t="s">
        <v>13</v>
      </c>
      <c r="G10" s="2" t="s">
        <v>13</v>
      </c>
      <c r="H10" s="2" t="s">
        <v>13</v>
      </c>
      <c r="I10" s="2" t="s">
        <v>13</v>
      </c>
      <c r="J10" s="2" t="s">
        <v>13</v>
      </c>
      <c r="K10" s="2" t="s">
        <v>13</v>
      </c>
      <c r="L10" s="2" t="s">
        <v>13</v>
      </c>
      <c r="M10" s="2" t="s">
        <v>13</v>
      </c>
      <c r="N10" s="2" t="s">
        <v>13</v>
      </c>
      <c r="O10" s="2" t="s">
        <v>13</v>
      </c>
      <c r="P10" s="2" t="s">
        <v>13</v>
      </c>
      <c r="Q10" s="2" t="s">
        <v>13</v>
      </c>
    </row>
    <row r="11" spans="2:17">
      <c r="B11" s="1">
        <v>9</v>
      </c>
      <c r="C11" s="1" t="s">
        <v>8</v>
      </c>
      <c r="D11" s="2" t="s">
        <v>12</v>
      </c>
      <c r="E11" s="2" t="s">
        <v>13</v>
      </c>
      <c r="F11" s="2" t="s">
        <v>12</v>
      </c>
      <c r="G11" s="2" t="s">
        <v>13</v>
      </c>
      <c r="H11" s="2" t="s">
        <v>13</v>
      </c>
      <c r="I11" s="2" t="s">
        <v>13</v>
      </c>
      <c r="J11" s="2" t="s">
        <v>12</v>
      </c>
      <c r="K11" s="2" t="s">
        <v>13</v>
      </c>
      <c r="L11" s="2" t="s">
        <v>12</v>
      </c>
      <c r="M11" s="2" t="s">
        <v>12</v>
      </c>
      <c r="N11" s="2" t="s">
        <v>13</v>
      </c>
      <c r="O11" s="2" t="s">
        <v>13</v>
      </c>
      <c r="P11" s="2" t="s">
        <v>13</v>
      </c>
      <c r="Q11" s="2" t="s">
        <v>13</v>
      </c>
    </row>
    <row r="12" spans="2:17">
      <c r="B12" s="1">
        <v>10</v>
      </c>
      <c r="C12" s="1" t="s">
        <v>19</v>
      </c>
      <c r="D12" s="2" t="s">
        <v>13</v>
      </c>
      <c r="E12" s="2" t="s">
        <v>13</v>
      </c>
      <c r="F12" s="2" t="s">
        <v>13</v>
      </c>
      <c r="G12" s="2" t="s">
        <v>13</v>
      </c>
      <c r="H12" s="2" t="s">
        <v>13</v>
      </c>
      <c r="I12" s="2" t="s">
        <v>13</v>
      </c>
      <c r="J12" s="2" t="s">
        <v>13</v>
      </c>
      <c r="K12" s="2" t="s">
        <v>13</v>
      </c>
      <c r="L12" s="2" t="s">
        <v>13</v>
      </c>
      <c r="M12" s="2" t="s">
        <v>13</v>
      </c>
      <c r="N12" s="2" t="s">
        <v>13</v>
      </c>
      <c r="O12" s="2" t="s">
        <v>13</v>
      </c>
      <c r="P12" s="2" t="s">
        <v>13</v>
      </c>
      <c r="Q12" s="2" t="s">
        <v>13</v>
      </c>
    </row>
    <row r="16" spans="2:17">
      <c r="C16" s="1"/>
      <c r="D16" s="2" t="s">
        <v>0</v>
      </c>
      <c r="E16" s="2"/>
      <c r="F16" s="8" t="s">
        <v>2</v>
      </c>
      <c r="G16" s="7" t="s">
        <v>33</v>
      </c>
      <c r="H16" s="6" t="s">
        <v>34</v>
      </c>
      <c r="I16" s="8" t="s">
        <v>10</v>
      </c>
      <c r="J16" s="8" t="s">
        <v>15</v>
      </c>
    </row>
    <row r="17" spans="2:11">
      <c r="C17" s="3" t="s">
        <v>20</v>
      </c>
      <c r="D17" s="2">
        <f>COUNTIF(D3:Q3,"M")</f>
        <v>7</v>
      </c>
      <c r="E17" s="2"/>
      <c r="F17" s="9" t="s">
        <v>32</v>
      </c>
      <c r="G17" s="8">
        <f>COUNTIF($D$5:$Q$5,"Z")</f>
        <v>1</v>
      </c>
      <c r="H17" s="8">
        <f>COUNTIF($D$5:$Q$5,"VYUČ")</f>
        <v>1</v>
      </c>
      <c r="I17" s="8">
        <f>COUNTIF($D$5:$Q$5,I16)</f>
        <v>7</v>
      </c>
      <c r="J17" s="8">
        <f>COUNTIF($D$5:$Q$5,J16)</f>
        <v>5</v>
      </c>
    </row>
    <row r="18" spans="2:11">
      <c r="C18" s="3" t="s">
        <v>21</v>
      </c>
      <c r="D18" s="2">
        <f>COUNTIF(D3:Q3,"ž")</f>
        <v>7</v>
      </c>
      <c r="E18" s="2"/>
      <c r="F18" s="2"/>
      <c r="G18" s="2"/>
    </row>
    <row r="19" spans="2:11">
      <c r="C19" s="3"/>
      <c r="D19" s="2"/>
      <c r="E19" s="2"/>
      <c r="F19" s="2"/>
      <c r="G19" s="2"/>
    </row>
    <row r="20" spans="2:11">
      <c r="C20" s="1"/>
      <c r="D20" s="2"/>
      <c r="E20" s="2"/>
      <c r="F20" s="2"/>
      <c r="G20" s="2"/>
    </row>
    <row r="21" spans="2:11">
      <c r="C21" s="1"/>
      <c r="D21" s="2"/>
      <c r="E21" s="2"/>
      <c r="F21" s="2"/>
      <c r="G21" s="2"/>
    </row>
    <row r="22" spans="2:11">
      <c r="B22" s="25"/>
      <c r="C22" s="21"/>
      <c r="D22" s="41" t="s">
        <v>16</v>
      </c>
      <c r="E22" s="42"/>
      <c r="F22" s="41" t="s">
        <v>17</v>
      </c>
      <c r="G22" s="42"/>
      <c r="H22" s="43" t="s">
        <v>10</v>
      </c>
      <c r="I22" s="44"/>
      <c r="J22" s="45" t="s">
        <v>15</v>
      </c>
      <c r="K22" s="44"/>
    </row>
    <row r="23" spans="2:11">
      <c r="B23" s="27"/>
      <c r="C23" s="32"/>
      <c r="D23" s="12" t="s">
        <v>22</v>
      </c>
      <c r="E23" s="13" t="s">
        <v>18</v>
      </c>
      <c r="F23" s="12" t="s">
        <v>22</v>
      </c>
      <c r="G23" s="13" t="s">
        <v>18</v>
      </c>
      <c r="H23" s="12" t="s">
        <v>22</v>
      </c>
      <c r="I23" s="13" t="s">
        <v>18</v>
      </c>
      <c r="J23" s="19" t="s">
        <v>22</v>
      </c>
      <c r="K23" s="13" t="s">
        <v>18</v>
      </c>
    </row>
    <row r="24" spans="2:11">
      <c r="B24" s="30">
        <v>1</v>
      </c>
      <c r="C24" s="35" t="s">
        <v>4</v>
      </c>
      <c r="D24" s="10">
        <f t="shared" ref="D24:D29" si="0">COUNTIFS($D$5:$Q$5,$D$22,D7:Q7,"A")</f>
        <v>0</v>
      </c>
      <c r="E24" s="11">
        <f t="shared" ref="E24:E29" si="1">COUNTIFS($D$5:$Q$5,$D$22,D7:Q7,"N")</f>
        <v>1</v>
      </c>
      <c r="F24" s="10">
        <f t="shared" ref="F24:F29" si="2">COUNTIFS($D$5:$Q$5,$F$22,D7:Q7,"A")</f>
        <v>1</v>
      </c>
      <c r="G24" s="11">
        <f t="shared" ref="G24:G29" si="3">COUNTIFS($D$5:$Q$5,$F$22,D7:Q7,"N")</f>
        <v>0</v>
      </c>
      <c r="H24" s="30">
        <f t="shared" ref="H24:H29" si="4">COUNTIFS($D$5:$Q$5,$H$22,D7:Q7,"A")</f>
        <v>6</v>
      </c>
      <c r="I24" s="31">
        <f t="shared" ref="I24:I29" si="5">COUNTIFS($D$5:$Q$5,$H$22,D7:Q7,"N")</f>
        <v>1</v>
      </c>
      <c r="J24" s="24">
        <f t="shared" ref="J24:J29" si="6">COUNTIFS($D$5:$Q$5,$J$22,D7:Q7,"A")</f>
        <v>5</v>
      </c>
      <c r="K24" s="31">
        <f t="shared" ref="K24:K29" si="7">COUNTIFS($D$5:$Q$5,$J$22,D7:Q7,"N")</f>
        <v>0</v>
      </c>
    </row>
    <row r="25" spans="2:11">
      <c r="B25" s="30">
        <v>2</v>
      </c>
      <c r="C25" s="36" t="s">
        <v>5</v>
      </c>
      <c r="D25" s="10">
        <f t="shared" si="0"/>
        <v>0</v>
      </c>
      <c r="E25" s="11">
        <f t="shared" si="1"/>
        <v>1</v>
      </c>
      <c r="F25" s="10">
        <f t="shared" si="2"/>
        <v>0</v>
      </c>
      <c r="G25" s="11">
        <f t="shared" si="3"/>
        <v>1</v>
      </c>
      <c r="H25" s="30">
        <f t="shared" si="4"/>
        <v>1</v>
      </c>
      <c r="I25" s="31">
        <f t="shared" si="5"/>
        <v>6</v>
      </c>
      <c r="J25" s="24">
        <f t="shared" si="6"/>
        <v>1</v>
      </c>
      <c r="K25" s="31">
        <f t="shared" si="7"/>
        <v>4</v>
      </c>
    </row>
    <row r="26" spans="2:11">
      <c r="B26" s="30">
        <v>3</v>
      </c>
      <c r="C26" s="36" t="s">
        <v>6</v>
      </c>
      <c r="D26" s="10">
        <f t="shared" si="0"/>
        <v>1</v>
      </c>
      <c r="E26" s="11">
        <f t="shared" si="1"/>
        <v>0</v>
      </c>
      <c r="F26" s="10">
        <f t="shared" si="2"/>
        <v>1</v>
      </c>
      <c r="G26" s="11">
        <f t="shared" si="3"/>
        <v>0</v>
      </c>
      <c r="H26" s="30">
        <f t="shared" si="4"/>
        <v>7</v>
      </c>
      <c r="I26" s="31">
        <f t="shared" si="5"/>
        <v>0</v>
      </c>
      <c r="J26" s="24">
        <f t="shared" si="6"/>
        <v>2</v>
      </c>
      <c r="K26" s="31">
        <f t="shared" si="7"/>
        <v>3</v>
      </c>
    </row>
    <row r="27" spans="2:11">
      <c r="B27" s="30">
        <v>4</v>
      </c>
      <c r="C27" s="14" t="s">
        <v>7</v>
      </c>
      <c r="D27" s="10">
        <f t="shared" si="0"/>
        <v>0</v>
      </c>
      <c r="E27" s="11">
        <f t="shared" si="1"/>
        <v>1</v>
      </c>
      <c r="F27" s="10">
        <f t="shared" si="2"/>
        <v>0</v>
      </c>
      <c r="G27" s="11">
        <f t="shared" si="3"/>
        <v>1</v>
      </c>
      <c r="H27" s="30">
        <f t="shared" si="4"/>
        <v>0</v>
      </c>
      <c r="I27" s="31">
        <f t="shared" si="5"/>
        <v>7</v>
      </c>
      <c r="J27" s="24">
        <f t="shared" si="6"/>
        <v>0</v>
      </c>
      <c r="K27" s="31">
        <f t="shared" si="7"/>
        <v>5</v>
      </c>
    </row>
    <row r="28" spans="2:11">
      <c r="B28" s="30">
        <v>5</v>
      </c>
      <c r="C28" s="14" t="s">
        <v>8</v>
      </c>
      <c r="D28" s="10">
        <f t="shared" si="0"/>
        <v>0</v>
      </c>
      <c r="E28" s="11">
        <f t="shared" si="1"/>
        <v>1</v>
      </c>
      <c r="F28" s="10">
        <f t="shared" si="2"/>
        <v>0</v>
      </c>
      <c r="G28" s="11">
        <f t="shared" si="3"/>
        <v>1</v>
      </c>
      <c r="H28" s="30">
        <f t="shared" si="4"/>
        <v>3</v>
      </c>
      <c r="I28" s="31">
        <f t="shared" si="5"/>
        <v>4</v>
      </c>
      <c r="J28" s="24">
        <f t="shared" si="6"/>
        <v>2</v>
      </c>
      <c r="K28" s="31">
        <f t="shared" si="7"/>
        <v>3</v>
      </c>
    </row>
    <row r="29" spans="2:11">
      <c r="B29" s="27">
        <v>6</v>
      </c>
      <c r="C29" s="16" t="s">
        <v>25</v>
      </c>
      <c r="D29" s="12">
        <f t="shared" si="0"/>
        <v>0</v>
      </c>
      <c r="E29" s="13">
        <f t="shared" si="1"/>
        <v>1</v>
      </c>
      <c r="F29" s="12">
        <f t="shared" si="2"/>
        <v>0</v>
      </c>
      <c r="G29" s="13">
        <f t="shared" si="3"/>
        <v>1</v>
      </c>
      <c r="H29" s="27">
        <f t="shared" si="4"/>
        <v>0</v>
      </c>
      <c r="I29" s="34">
        <f t="shared" si="5"/>
        <v>7</v>
      </c>
      <c r="J29" s="33">
        <f t="shared" si="6"/>
        <v>0</v>
      </c>
      <c r="K29" s="34">
        <f t="shared" si="7"/>
        <v>5</v>
      </c>
    </row>
    <row r="32" spans="2:11">
      <c r="C32" s="20" t="s">
        <v>8</v>
      </c>
      <c r="D32" s="19" t="s">
        <v>22</v>
      </c>
      <c r="E32" s="13" t="s">
        <v>18</v>
      </c>
    </row>
    <row r="33" spans="3:5">
      <c r="C33" s="46" t="s">
        <v>37</v>
      </c>
      <c r="D33">
        <f>COUNTIFS($D$3:$Q$3,"M",D11:Q11,"A")</f>
        <v>4</v>
      </c>
      <c r="E33">
        <f>COUNTIFS($D$3:$Q$3,"M",D11:Q11,"N")</f>
        <v>3</v>
      </c>
    </row>
    <row r="34" spans="3:5">
      <c r="C34" s="46" t="s">
        <v>38</v>
      </c>
      <c r="D34">
        <f>COUNTIFS($D$3:$Q$3,"Ž",D11:Q11,"A")</f>
        <v>1</v>
      </c>
      <c r="E34">
        <f>COUNTIFS($D$3:$Q$3,"Ž",D11:Q11,"N")</f>
        <v>6</v>
      </c>
    </row>
    <row r="35" spans="3:5">
      <c r="C35" s="46" t="s">
        <v>31</v>
      </c>
      <c r="D35" s="10">
        <f>COUNTIFS($D$4:$Q$4,"&gt;=15",$D$4:$Q$4,"&lt;=19",$D$11:$Q$11,"A")</f>
        <v>0</v>
      </c>
      <c r="E35" s="11">
        <f>COUNTIFS($D$4:$Q$4,"&gt;=15",$D$4:$Q$4,"&lt;=19",$D$11:$Q$11,"N")</f>
        <v>2</v>
      </c>
    </row>
    <row r="36" spans="3:5">
      <c r="C36" s="47" t="s">
        <v>26</v>
      </c>
      <c r="D36" s="10">
        <f>COUNTIFS($D$4:$Q$4,"&gt;=20",$D$4:$Q$4,"&lt;=29",$D$11:$Q$11,"A")</f>
        <v>0</v>
      </c>
      <c r="E36" s="11">
        <f>COUNTIFS($D$4:$Q$4,"&gt;=20",$D$4:$Q$4,"&lt;=29",$D$11:$Q$11,"N")</f>
        <v>3</v>
      </c>
    </row>
    <row r="37" spans="3:5">
      <c r="C37" s="46" t="s">
        <v>27</v>
      </c>
      <c r="D37" s="10">
        <f>COUNTIFS($D$4:$Q$4,"&gt;=30",$D$4:$Q$4,"&lt;=39",$D$11:$Q$11,"A")</f>
        <v>2</v>
      </c>
      <c r="E37" s="11">
        <f>COUNTIFS($D$4:$Q$4,"&gt;=30",$D$4:$Q$4,"&lt;=39",$D$11:$Q$11,"N")</f>
        <v>2</v>
      </c>
    </row>
    <row r="38" spans="3:5">
      <c r="C38" s="47" t="s">
        <v>28</v>
      </c>
      <c r="D38" s="10">
        <f>COUNTIFS($D$4:$Q$4,"&gt;=40",$D$4:$Q$4,"&lt;=49",$D$11:$Q$11,"A")</f>
        <v>2</v>
      </c>
      <c r="E38" s="11">
        <f>COUNTIFS($D$4:$Q$4,"&gt;=40",$D$4:$Q$4,"&lt;=49",$D$11:$Q$11,"N")</f>
        <v>0</v>
      </c>
    </row>
    <row r="39" spans="3:5">
      <c r="C39" s="47" t="s">
        <v>29</v>
      </c>
      <c r="D39" s="10">
        <f>COUNTIFS($D$4:$Q$4,"&gt;=50",$D$4:$Q$4,"&lt;=59",$D$11:$Q$11,"A")</f>
        <v>0</v>
      </c>
      <c r="E39" s="11">
        <f>COUNTIFS($D$4:$Q$4,"&gt;=50",$D$4:$Q$4,"&lt;=59",$D$11:$Q$11,"N")</f>
        <v>2</v>
      </c>
    </row>
    <row r="40" spans="3:5">
      <c r="C40" s="47" t="s">
        <v>30</v>
      </c>
      <c r="D40" s="10">
        <f>COUNTIFS($D$4:$Q$4,"&gt;=60",$D$4:$Q$4,"&lt;=69",$D$11:$Q$11,"A")</f>
        <v>1</v>
      </c>
      <c r="E40" s="11">
        <f>COUNTIFS($D$4:$Q$4,"&gt;=60",$D$4:$Q$4,"&lt;=69",$D$11:$Q$11,"N")</f>
        <v>0</v>
      </c>
    </row>
    <row r="41" spans="3:5">
      <c r="C41" s="46" t="s">
        <v>33</v>
      </c>
      <c r="D41" s="10">
        <f>COUNTIFS($D$5:$Q$5,"Z",$D$11:$Q$11,"A")</f>
        <v>0</v>
      </c>
      <c r="E41" s="10">
        <f>COUNTIFS($D$5:$Q$5,"Z",$D$11:$Q$11,"N")</f>
        <v>1</v>
      </c>
    </row>
    <row r="42" spans="3:5">
      <c r="C42" s="46" t="s">
        <v>34</v>
      </c>
      <c r="D42" s="10">
        <f>COUNTIFS($D$5:$Q$5,"VYUČ",$D$11:$Q$11,"A")</f>
        <v>0</v>
      </c>
      <c r="E42" s="10">
        <f>COUNTIFS($D$5:$Q$5,"VYUČ",$D$11:$Q$11,"N")</f>
        <v>1</v>
      </c>
    </row>
    <row r="43" spans="3:5">
      <c r="C43" s="48" t="s">
        <v>10</v>
      </c>
      <c r="D43" s="10">
        <f>COUNTIFS($D$5:$Q$5,"SŠ",$D$11:$Q$11,"A")</f>
        <v>3</v>
      </c>
      <c r="E43" s="10">
        <f>COUNTIFS($D$5:$Q$5,"SŠ",$D$11:$Q$11,"N")</f>
        <v>4</v>
      </c>
    </row>
    <row r="44" spans="3:5">
      <c r="C44" s="48" t="s">
        <v>15</v>
      </c>
      <c r="D44" s="10">
        <f>COUNTIFS($D$5:$Q$5,"VŠ",$D$11:$Q$11,"A")</f>
        <v>2</v>
      </c>
      <c r="E44" s="10">
        <f>COUNTIFS($D$5:$Q$5,"VŠ",$D$11:$Q$11,"N")</f>
        <v>3</v>
      </c>
    </row>
    <row r="66" spans="3:10">
      <c r="C66" s="20" t="s">
        <v>8</v>
      </c>
      <c r="D66" t="s">
        <v>41</v>
      </c>
      <c r="F66" s="19" t="s">
        <v>22</v>
      </c>
      <c r="G66" s="13" t="s">
        <v>18</v>
      </c>
      <c r="H66" t="s">
        <v>40</v>
      </c>
    </row>
    <row r="67" spans="3:10">
      <c r="C67" s="46" t="s">
        <v>31</v>
      </c>
      <c r="D67" s="49">
        <f>F67/H67*100</f>
        <v>0</v>
      </c>
      <c r="F67" s="10">
        <f>COUNTIFS($D$4:$Q$4,"&gt;=15",$D$4:$Q$4,"&lt;=19",$D$11:$Q$11,"A")</f>
        <v>0</v>
      </c>
      <c r="G67" s="11">
        <f>COUNTIFS($D$4:$Q$4,"&gt;=15",$D$4:$Q$4,"&lt;=19",$D$11:$Q$11,"N")</f>
        <v>2</v>
      </c>
      <c r="H67">
        <f>SUM(F67:G67)</f>
        <v>2</v>
      </c>
      <c r="J67">
        <f>F67/H67*100</f>
        <v>0</v>
      </c>
    </row>
    <row r="68" spans="3:10">
      <c r="C68" s="47" t="s">
        <v>26</v>
      </c>
      <c r="D68" s="49">
        <f t="shared" ref="D68:D72" si="8">F68/H68*100</f>
        <v>0</v>
      </c>
      <c r="F68" s="10">
        <f>COUNTIFS($D$4:$Q$4,"&gt;=20",$D$4:$Q$4,"&lt;=29",$D$11:$Q$11,"A")</f>
        <v>0</v>
      </c>
      <c r="G68" s="11">
        <f>COUNTIFS($D$4:$Q$4,"&gt;=20",$D$4:$Q$4,"&lt;=29",$D$11:$Q$11,"N")</f>
        <v>3</v>
      </c>
      <c r="H68">
        <f t="shared" ref="H68:H72" si="9">SUM(F68:G68)</f>
        <v>3</v>
      </c>
      <c r="J68">
        <f t="shared" ref="J68:J72" si="10">F68/H68*100</f>
        <v>0</v>
      </c>
    </row>
    <row r="69" spans="3:10">
      <c r="C69" s="46" t="s">
        <v>27</v>
      </c>
      <c r="D69" s="49">
        <f t="shared" si="8"/>
        <v>50</v>
      </c>
      <c r="F69" s="10">
        <f>COUNTIFS($D$4:$Q$4,"&gt;=30",$D$4:$Q$4,"&lt;=39",$D$11:$Q$11,"A")</f>
        <v>2</v>
      </c>
      <c r="G69" s="11">
        <f>COUNTIFS($D$4:$Q$4,"&gt;=30",$D$4:$Q$4,"&lt;=39",$D$11:$Q$11,"N")</f>
        <v>2</v>
      </c>
      <c r="H69">
        <f t="shared" si="9"/>
        <v>4</v>
      </c>
      <c r="J69">
        <f t="shared" si="10"/>
        <v>50</v>
      </c>
    </row>
    <row r="70" spans="3:10">
      <c r="C70" s="47" t="s">
        <v>28</v>
      </c>
      <c r="D70" s="49">
        <f t="shared" si="8"/>
        <v>100</v>
      </c>
      <c r="F70" s="10">
        <f>COUNTIFS($D$4:$Q$4,"&gt;=40",$D$4:$Q$4,"&lt;=49",$D$11:$Q$11,"A")</f>
        <v>2</v>
      </c>
      <c r="G70" s="11">
        <f>COUNTIFS($D$4:$Q$4,"&gt;=40",$D$4:$Q$4,"&lt;=49",$D$11:$Q$11,"N")</f>
        <v>0</v>
      </c>
      <c r="H70">
        <f t="shared" si="9"/>
        <v>2</v>
      </c>
      <c r="J70">
        <f t="shared" si="10"/>
        <v>100</v>
      </c>
    </row>
    <row r="71" spans="3:10">
      <c r="C71" s="47" t="s">
        <v>29</v>
      </c>
      <c r="D71" s="49">
        <f t="shared" si="8"/>
        <v>0</v>
      </c>
      <c r="F71" s="10">
        <f>COUNTIFS($D$4:$Q$4,"&gt;=50",$D$4:$Q$4,"&lt;=59",$D$11:$Q$11,"A")</f>
        <v>0</v>
      </c>
      <c r="G71" s="11">
        <f>COUNTIFS($D$4:$Q$4,"&gt;=50",$D$4:$Q$4,"&lt;=59",$D$11:$Q$11,"N")</f>
        <v>2</v>
      </c>
      <c r="H71">
        <f t="shared" si="9"/>
        <v>2</v>
      </c>
      <c r="J71">
        <f t="shared" si="10"/>
        <v>0</v>
      </c>
    </row>
    <row r="72" spans="3:10">
      <c r="C72" s="47" t="s">
        <v>30</v>
      </c>
      <c r="D72" s="49">
        <f t="shared" si="8"/>
        <v>100</v>
      </c>
      <c r="F72" s="10">
        <f>COUNTIFS($D$4:$Q$4,"&gt;=60",$D$4:$Q$4,"&lt;=69",$D$11:$Q$11,"A")</f>
        <v>1</v>
      </c>
      <c r="G72" s="11">
        <f>COUNTIFS($D$4:$Q$4,"&gt;=60",$D$4:$Q$4,"&lt;=69",$D$11:$Q$11,"N")</f>
        <v>0</v>
      </c>
      <c r="H72">
        <f t="shared" si="9"/>
        <v>1</v>
      </c>
      <c r="J72">
        <f t="shared" si="10"/>
        <v>100</v>
      </c>
    </row>
    <row r="75" spans="3:10">
      <c r="C75" s="20" t="s">
        <v>8</v>
      </c>
      <c r="D75" t="s">
        <v>41</v>
      </c>
      <c r="F75" s="19" t="s">
        <v>22</v>
      </c>
      <c r="G75" s="13" t="s">
        <v>18</v>
      </c>
      <c r="H75" t="s">
        <v>40</v>
      </c>
    </row>
    <row r="76" spans="3:10">
      <c r="C76" s="46" t="s">
        <v>33</v>
      </c>
      <c r="D76" s="49">
        <f>F76/H76*100</f>
        <v>0</v>
      </c>
      <c r="F76" s="10">
        <f>COUNTIFS($D$5:$Q$5,"Z",$D$11:$Q$11,"A")</f>
        <v>0</v>
      </c>
      <c r="G76" s="10">
        <f>COUNTIFS($D$5:$Q$5,"Z",$D$11:$Q$11,"N")</f>
        <v>1</v>
      </c>
      <c r="H76">
        <f>SUM(F76:G76)</f>
        <v>1</v>
      </c>
    </row>
    <row r="77" spans="3:10">
      <c r="C77" s="46" t="s">
        <v>34</v>
      </c>
      <c r="D77" s="49">
        <f t="shared" ref="D77:D79" si="11">F77/H77*100</f>
        <v>0</v>
      </c>
      <c r="F77" s="10">
        <f>COUNTIFS($D$5:$Q$5,"VYUČ",$D$11:$Q$11,"A")</f>
        <v>0</v>
      </c>
      <c r="G77" s="10">
        <f>COUNTIFS($D$5:$Q$5,"VYUČ",$D$11:$Q$11,"N")</f>
        <v>1</v>
      </c>
      <c r="H77">
        <f t="shared" ref="H77:H79" si="12">SUM(F77:G77)</f>
        <v>1</v>
      </c>
    </row>
    <row r="78" spans="3:10">
      <c r="C78" s="48" t="s">
        <v>10</v>
      </c>
      <c r="D78" s="49">
        <f t="shared" si="11"/>
        <v>42.857142857142854</v>
      </c>
      <c r="F78" s="10">
        <f>COUNTIFS($D$5:$Q$5,"SŠ",$D$11:$Q$11,"A")</f>
        <v>3</v>
      </c>
      <c r="G78" s="10">
        <f>COUNTIFS($D$5:$Q$5,"SŠ",$D$11:$Q$11,"N")</f>
        <v>4</v>
      </c>
      <c r="H78">
        <f t="shared" si="12"/>
        <v>7</v>
      </c>
    </row>
    <row r="79" spans="3:10">
      <c r="C79" s="48" t="s">
        <v>15</v>
      </c>
      <c r="D79" s="49">
        <f t="shared" si="11"/>
        <v>40</v>
      </c>
      <c r="F79" s="10">
        <f>COUNTIFS($D$5:$Q$5,"VŠ",$D$11:$Q$11,"A")</f>
        <v>2</v>
      </c>
      <c r="G79" s="10">
        <f>COUNTIFS($D$5:$Q$5,"VŠ",$D$11:$Q$11,"N")</f>
        <v>3</v>
      </c>
      <c r="H79">
        <f t="shared" si="12"/>
        <v>5</v>
      </c>
    </row>
    <row r="83" spans="3:8">
      <c r="D83" t="s">
        <v>41</v>
      </c>
      <c r="E83" t="s">
        <v>42</v>
      </c>
      <c r="F83" s="19" t="s">
        <v>22</v>
      </c>
      <c r="G83" s="13" t="s">
        <v>18</v>
      </c>
      <c r="H83" t="s">
        <v>40</v>
      </c>
    </row>
    <row r="84" spans="3:8">
      <c r="C84" s="20" t="s">
        <v>8</v>
      </c>
      <c r="D84" s="49">
        <f>F84/H84*100</f>
        <v>26.315789473684209</v>
      </c>
      <c r="E84" s="49">
        <f>G84/H84*100</f>
        <v>73.68421052631578</v>
      </c>
      <c r="F84" s="10">
        <v>5</v>
      </c>
      <c r="G84" s="10">
        <v>14</v>
      </c>
      <c r="H84">
        <f>SUM(F84:G84)</f>
        <v>19</v>
      </c>
    </row>
  </sheetData>
  <mergeCells count="4">
    <mergeCell ref="D22:E22"/>
    <mergeCell ref="F22:G22"/>
    <mergeCell ref="H22:I22"/>
    <mergeCell ref="J22:K22"/>
  </mergeCells>
  <pageMargins left="0.7" right="0.7" top="0.78740157499999996" bottom="0.78740157499999996" header="0.3" footer="0.3"/>
  <pageSetup paperSize="9" orientation="portrait" horizontalDpi="0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B2:Q84"/>
  <sheetViews>
    <sheetView tabSelected="1" topLeftCell="A61" workbookViewId="0">
      <selection activeCell="C85" sqref="C85"/>
    </sheetView>
  </sheetViews>
  <sheetFormatPr defaultRowHeight="15"/>
  <cols>
    <col min="2" max="2" width="6.7109375" customWidth="1"/>
    <col min="3" max="3" width="34.28515625" customWidth="1"/>
    <col min="4" max="17" width="6.7109375" customWidth="1"/>
  </cols>
  <sheetData>
    <row r="2" spans="2:17">
      <c r="B2" s="1"/>
      <c r="C2" s="1"/>
      <c r="D2" s="2">
        <v>1</v>
      </c>
      <c r="E2" s="2">
        <v>2</v>
      </c>
      <c r="F2" s="2">
        <v>3</v>
      </c>
      <c r="G2" s="2">
        <v>4</v>
      </c>
      <c r="H2" s="2">
        <v>5</v>
      </c>
      <c r="I2" s="2">
        <v>6</v>
      </c>
      <c r="J2" s="2">
        <v>7</v>
      </c>
      <c r="K2" s="2">
        <v>8</v>
      </c>
      <c r="L2" s="2">
        <v>9</v>
      </c>
      <c r="M2" s="2">
        <v>10</v>
      </c>
      <c r="N2" s="2">
        <v>11</v>
      </c>
      <c r="O2" s="2">
        <v>12</v>
      </c>
      <c r="P2" s="2">
        <v>13</v>
      </c>
      <c r="Q2" s="2">
        <v>14</v>
      </c>
    </row>
    <row r="3" spans="2:17">
      <c r="B3" s="1">
        <v>1</v>
      </c>
      <c r="C3" s="1" t="s">
        <v>0</v>
      </c>
      <c r="D3" s="2" t="s">
        <v>9</v>
      </c>
      <c r="E3" s="2" t="s">
        <v>14</v>
      </c>
      <c r="F3" s="2" t="s">
        <v>9</v>
      </c>
      <c r="G3" s="2" t="s">
        <v>9</v>
      </c>
      <c r="H3" s="2" t="s">
        <v>14</v>
      </c>
      <c r="I3" s="2" t="s">
        <v>14</v>
      </c>
      <c r="J3" s="2" t="s">
        <v>9</v>
      </c>
      <c r="K3" s="2" t="s">
        <v>9</v>
      </c>
      <c r="L3" s="2" t="s">
        <v>9</v>
      </c>
      <c r="M3" s="2" t="s">
        <v>14</v>
      </c>
      <c r="N3" s="2" t="s">
        <v>14</v>
      </c>
      <c r="O3" s="2" t="s">
        <v>14</v>
      </c>
      <c r="P3" s="2" t="s">
        <v>14</v>
      </c>
      <c r="Q3" s="2" t="s">
        <v>9</v>
      </c>
    </row>
    <row r="4" spans="2:17">
      <c r="B4" s="1">
        <v>2</v>
      </c>
      <c r="C4" s="1" t="s">
        <v>1</v>
      </c>
      <c r="D4" s="2">
        <v>33</v>
      </c>
      <c r="E4" s="2">
        <v>28</v>
      </c>
      <c r="F4" s="2">
        <v>35</v>
      </c>
      <c r="G4" s="2">
        <v>58</v>
      </c>
      <c r="H4" s="2">
        <v>20</v>
      </c>
      <c r="I4" s="2">
        <v>20</v>
      </c>
      <c r="J4" s="2">
        <v>42</v>
      </c>
      <c r="K4" s="2">
        <v>18</v>
      </c>
      <c r="L4" s="2">
        <v>65</v>
      </c>
      <c r="M4" s="2">
        <v>43</v>
      </c>
      <c r="N4" s="2">
        <v>52</v>
      </c>
      <c r="O4" s="2">
        <v>17</v>
      </c>
      <c r="P4" s="2">
        <v>35</v>
      </c>
      <c r="Q4" s="2">
        <v>38</v>
      </c>
    </row>
    <row r="5" spans="2:17">
      <c r="B5" s="1">
        <v>3</v>
      </c>
      <c r="C5" s="1" t="s">
        <v>2</v>
      </c>
      <c r="D5" s="2" t="s">
        <v>10</v>
      </c>
      <c r="E5" s="2" t="s">
        <v>10</v>
      </c>
      <c r="F5" s="2" t="s">
        <v>15</v>
      </c>
      <c r="G5" s="2" t="s">
        <v>10</v>
      </c>
      <c r="H5" s="2" t="s">
        <v>15</v>
      </c>
      <c r="I5" s="2" t="s">
        <v>15</v>
      </c>
      <c r="J5" s="2" t="s">
        <v>10</v>
      </c>
      <c r="K5" s="2" t="s">
        <v>16</v>
      </c>
      <c r="L5" s="2" t="s">
        <v>10</v>
      </c>
      <c r="M5" s="2" t="s">
        <v>15</v>
      </c>
      <c r="N5" s="2" t="s">
        <v>10</v>
      </c>
      <c r="O5" s="2" t="s">
        <v>10</v>
      </c>
      <c r="P5" s="2" t="s">
        <v>15</v>
      </c>
      <c r="Q5" s="2" t="s">
        <v>17</v>
      </c>
    </row>
    <row r="6" spans="2:17">
      <c r="B6" s="1">
        <v>4</v>
      </c>
      <c r="C6" s="1" t="s">
        <v>3</v>
      </c>
      <c r="D6" s="2" t="s">
        <v>11</v>
      </c>
      <c r="E6" s="2" t="s">
        <v>11</v>
      </c>
      <c r="F6" s="2" t="s">
        <v>11</v>
      </c>
      <c r="G6" s="2" t="s">
        <v>11</v>
      </c>
      <c r="H6" s="2" t="s">
        <v>11</v>
      </c>
      <c r="I6" s="2" t="s">
        <v>11</v>
      </c>
      <c r="J6" s="2" t="s">
        <v>11</v>
      </c>
      <c r="K6" s="2" t="s">
        <v>11</v>
      </c>
      <c r="L6" s="2" t="s">
        <v>11</v>
      </c>
      <c r="M6" s="2" t="s">
        <v>11</v>
      </c>
      <c r="N6" s="2" t="s">
        <v>11</v>
      </c>
      <c r="O6" s="2" t="s">
        <v>11</v>
      </c>
      <c r="P6" s="2" t="s">
        <v>11</v>
      </c>
      <c r="Q6" s="2" t="s">
        <v>11</v>
      </c>
    </row>
    <row r="7" spans="2:17">
      <c r="B7" s="1">
        <v>5</v>
      </c>
      <c r="C7" s="1" t="s">
        <v>4</v>
      </c>
      <c r="D7" s="2" t="s">
        <v>12</v>
      </c>
      <c r="E7" s="2" t="s">
        <v>12</v>
      </c>
      <c r="F7" s="2" t="s">
        <v>12</v>
      </c>
      <c r="G7" s="2" t="s">
        <v>12</v>
      </c>
      <c r="H7" s="2" t="s">
        <v>12</v>
      </c>
      <c r="I7" s="2" t="s">
        <v>12</v>
      </c>
      <c r="J7" s="2" t="s">
        <v>12</v>
      </c>
      <c r="K7" s="2" t="s">
        <v>13</v>
      </c>
      <c r="L7" s="2" t="s">
        <v>12</v>
      </c>
      <c r="M7" s="2" t="s">
        <v>12</v>
      </c>
      <c r="N7" s="2" t="s">
        <v>12</v>
      </c>
      <c r="O7" s="2" t="s">
        <v>13</v>
      </c>
      <c r="P7" s="2" t="s">
        <v>12</v>
      </c>
      <c r="Q7" s="2" t="s">
        <v>12</v>
      </c>
    </row>
    <row r="8" spans="2:17">
      <c r="B8" s="1">
        <v>6</v>
      </c>
      <c r="C8" s="1" t="s">
        <v>5</v>
      </c>
      <c r="D8" s="2" t="s">
        <v>13</v>
      </c>
      <c r="E8" s="2" t="s">
        <v>13</v>
      </c>
      <c r="F8" s="2" t="s">
        <v>12</v>
      </c>
      <c r="G8" s="2" t="s">
        <v>12</v>
      </c>
      <c r="H8" s="2" t="s">
        <v>13</v>
      </c>
      <c r="I8" s="2" t="s">
        <v>13</v>
      </c>
      <c r="J8" s="2" t="s">
        <v>13</v>
      </c>
      <c r="K8" s="2" t="s">
        <v>13</v>
      </c>
      <c r="L8" s="2" t="s">
        <v>13</v>
      </c>
      <c r="M8" s="2" t="s">
        <v>13</v>
      </c>
      <c r="N8" s="2" t="s">
        <v>13</v>
      </c>
      <c r="O8" s="2" t="s">
        <v>13</v>
      </c>
      <c r="P8" s="2" t="s">
        <v>13</v>
      </c>
      <c r="Q8" s="2" t="s">
        <v>13</v>
      </c>
    </row>
    <row r="9" spans="2:17">
      <c r="B9" s="1">
        <v>7</v>
      </c>
      <c r="C9" s="1" t="s">
        <v>6</v>
      </c>
      <c r="D9" s="2" t="s">
        <v>12</v>
      </c>
      <c r="E9" s="2" t="s">
        <v>12</v>
      </c>
      <c r="F9" s="2" t="s">
        <v>13</v>
      </c>
      <c r="G9" s="2" t="s">
        <v>12</v>
      </c>
      <c r="H9" s="2" t="s">
        <v>13</v>
      </c>
      <c r="I9" s="2" t="s">
        <v>12</v>
      </c>
      <c r="J9" s="2" t="s">
        <v>12</v>
      </c>
      <c r="K9" s="2" t="s">
        <v>12</v>
      </c>
      <c r="L9" s="2" t="s">
        <v>12</v>
      </c>
      <c r="M9" s="2" t="s">
        <v>12</v>
      </c>
      <c r="N9" s="2" t="s">
        <v>12</v>
      </c>
      <c r="O9" s="2" t="s">
        <v>12</v>
      </c>
      <c r="P9" s="2" t="s">
        <v>13</v>
      </c>
      <c r="Q9" s="2" t="s">
        <v>12</v>
      </c>
    </row>
    <row r="10" spans="2:17">
      <c r="B10" s="1">
        <v>8</v>
      </c>
      <c r="C10" s="1" t="s">
        <v>7</v>
      </c>
      <c r="D10" s="2" t="s">
        <v>13</v>
      </c>
      <c r="E10" s="2" t="s">
        <v>13</v>
      </c>
      <c r="F10" s="2" t="s">
        <v>13</v>
      </c>
      <c r="G10" s="2" t="s">
        <v>13</v>
      </c>
      <c r="H10" s="2" t="s">
        <v>13</v>
      </c>
      <c r="I10" s="2" t="s">
        <v>13</v>
      </c>
      <c r="J10" s="2" t="s">
        <v>13</v>
      </c>
      <c r="K10" s="2" t="s">
        <v>13</v>
      </c>
      <c r="L10" s="2" t="s">
        <v>13</v>
      </c>
      <c r="M10" s="2" t="s">
        <v>13</v>
      </c>
      <c r="N10" s="2" t="s">
        <v>13</v>
      </c>
      <c r="O10" s="2" t="s">
        <v>13</v>
      </c>
      <c r="P10" s="2" t="s">
        <v>13</v>
      </c>
      <c r="Q10" s="2" t="s">
        <v>13</v>
      </c>
    </row>
    <row r="11" spans="2:17">
      <c r="B11" s="1">
        <v>9</v>
      </c>
      <c r="C11" s="1" t="s">
        <v>8</v>
      </c>
      <c r="D11" s="2" t="s">
        <v>12</v>
      </c>
      <c r="E11" s="2" t="s">
        <v>13</v>
      </c>
      <c r="F11" s="2" t="s">
        <v>12</v>
      </c>
      <c r="G11" s="2" t="s">
        <v>13</v>
      </c>
      <c r="H11" s="2" t="s">
        <v>13</v>
      </c>
      <c r="I11" s="2" t="s">
        <v>13</v>
      </c>
      <c r="J11" s="2" t="s">
        <v>12</v>
      </c>
      <c r="K11" s="2" t="s">
        <v>13</v>
      </c>
      <c r="L11" s="2" t="s">
        <v>12</v>
      </c>
      <c r="M11" s="2" t="s">
        <v>12</v>
      </c>
      <c r="N11" s="2" t="s">
        <v>13</v>
      </c>
      <c r="O11" s="2" t="s">
        <v>13</v>
      </c>
      <c r="P11" s="2" t="s">
        <v>13</v>
      </c>
      <c r="Q11" s="2" t="s">
        <v>13</v>
      </c>
    </row>
    <row r="12" spans="2:17">
      <c r="B12" s="1">
        <v>10</v>
      </c>
      <c r="C12" s="1" t="s">
        <v>36</v>
      </c>
      <c r="D12" s="2" t="s">
        <v>13</v>
      </c>
      <c r="E12" s="2" t="s">
        <v>13</v>
      </c>
      <c r="F12" s="2" t="s">
        <v>13</v>
      </c>
      <c r="G12" s="2" t="s">
        <v>13</v>
      </c>
      <c r="H12" s="2" t="s">
        <v>13</v>
      </c>
      <c r="I12" s="2" t="s">
        <v>13</v>
      </c>
      <c r="J12" s="2" t="s">
        <v>13</v>
      </c>
      <c r="K12" s="2" t="s">
        <v>13</v>
      </c>
      <c r="L12" s="2" t="s">
        <v>13</v>
      </c>
      <c r="M12" s="2" t="s">
        <v>13</v>
      </c>
      <c r="N12" s="2" t="s">
        <v>13</v>
      </c>
      <c r="O12" s="2" t="s">
        <v>13</v>
      </c>
      <c r="P12" s="2" t="s">
        <v>13</v>
      </c>
      <c r="Q12" s="2" t="s">
        <v>13</v>
      </c>
    </row>
    <row r="16" spans="2:17">
      <c r="C16" s="1"/>
      <c r="D16" s="2" t="s">
        <v>0</v>
      </c>
      <c r="E16" s="2"/>
      <c r="F16" s="8" t="s">
        <v>2</v>
      </c>
      <c r="G16" s="7" t="s">
        <v>33</v>
      </c>
      <c r="H16" s="6" t="s">
        <v>34</v>
      </c>
      <c r="I16" s="8" t="s">
        <v>10</v>
      </c>
      <c r="J16" s="8" t="s">
        <v>15</v>
      </c>
    </row>
    <row r="17" spans="2:11">
      <c r="C17" s="3" t="s">
        <v>20</v>
      </c>
      <c r="D17" s="2">
        <f>COUNTIF(D3:Q3,"M")</f>
        <v>7</v>
      </c>
      <c r="E17" s="2"/>
      <c r="F17" s="9" t="s">
        <v>32</v>
      </c>
      <c r="G17" s="8">
        <f>COUNTIF($D$5:$Q$5,"Z")</f>
        <v>1</v>
      </c>
      <c r="H17" s="8">
        <f>COUNTIF($D$5:$Q$5,"VYUČ")</f>
        <v>1</v>
      </c>
      <c r="I17" s="8">
        <f>COUNTIF($D$5:$Q$5,I16)</f>
        <v>7</v>
      </c>
      <c r="J17" s="8">
        <f>COUNTIF($D$5:$Q$5,J16)</f>
        <v>5</v>
      </c>
    </row>
    <row r="18" spans="2:11">
      <c r="C18" s="3" t="s">
        <v>21</v>
      </c>
      <c r="D18" s="2">
        <f>COUNTIF(D3:Q3,"ž")</f>
        <v>7</v>
      </c>
      <c r="E18" s="2"/>
      <c r="F18" s="2"/>
      <c r="G18" s="2"/>
    </row>
    <row r="19" spans="2:11">
      <c r="C19" s="3"/>
      <c r="D19" s="2"/>
      <c r="E19" s="2"/>
      <c r="F19" s="2"/>
      <c r="G19" s="2"/>
    </row>
    <row r="20" spans="2:11">
      <c r="C20" s="1"/>
      <c r="D20" s="2"/>
      <c r="E20" s="2"/>
      <c r="F20" s="2"/>
      <c r="G20" s="2"/>
    </row>
    <row r="21" spans="2:11">
      <c r="C21" s="1"/>
      <c r="D21" s="2"/>
      <c r="E21" s="2"/>
      <c r="F21" s="2"/>
      <c r="G21" s="2"/>
    </row>
    <row r="22" spans="2:11">
      <c r="B22" s="25"/>
      <c r="C22" s="21"/>
      <c r="D22" s="41" t="s">
        <v>16</v>
      </c>
      <c r="E22" s="42"/>
      <c r="F22" s="41" t="s">
        <v>17</v>
      </c>
      <c r="G22" s="42"/>
      <c r="H22" s="43" t="s">
        <v>10</v>
      </c>
      <c r="I22" s="44"/>
      <c r="J22" s="45" t="s">
        <v>15</v>
      </c>
      <c r="K22" s="44"/>
    </row>
    <row r="23" spans="2:11">
      <c r="B23" s="27"/>
      <c r="C23" s="32"/>
      <c r="D23" s="12" t="s">
        <v>22</v>
      </c>
      <c r="E23" s="13" t="s">
        <v>18</v>
      </c>
      <c r="F23" s="12" t="s">
        <v>22</v>
      </c>
      <c r="G23" s="13" t="s">
        <v>18</v>
      </c>
      <c r="H23" s="12" t="s">
        <v>22</v>
      </c>
      <c r="I23" s="13" t="s">
        <v>18</v>
      </c>
      <c r="J23" s="19" t="s">
        <v>22</v>
      </c>
      <c r="K23" s="13" t="s">
        <v>18</v>
      </c>
    </row>
    <row r="24" spans="2:11">
      <c r="B24" s="30">
        <v>1</v>
      </c>
      <c r="C24" s="35" t="s">
        <v>4</v>
      </c>
      <c r="D24" s="10">
        <f t="shared" ref="D24:D29" si="0">COUNTIFS($D$5:$Q$5,$D$22,D7:Q7,"A")</f>
        <v>0</v>
      </c>
      <c r="E24" s="11">
        <f t="shared" ref="E24:E29" si="1">COUNTIFS($D$5:$Q$5,$D$22,D7:Q7,"N")</f>
        <v>1</v>
      </c>
      <c r="F24" s="10">
        <f t="shared" ref="F24:F29" si="2">COUNTIFS($D$5:$Q$5,$F$22,D7:Q7,"A")</f>
        <v>1</v>
      </c>
      <c r="G24" s="11">
        <f t="shared" ref="G24:G29" si="3">COUNTIFS($D$5:$Q$5,$F$22,D7:Q7,"N")</f>
        <v>0</v>
      </c>
      <c r="H24" s="30">
        <f t="shared" ref="H24:H29" si="4">COUNTIFS($D$5:$Q$5,$H$22,D7:Q7,"A")</f>
        <v>6</v>
      </c>
      <c r="I24" s="31">
        <f t="shared" ref="I24:I29" si="5">COUNTIFS($D$5:$Q$5,$H$22,D7:Q7,"N")</f>
        <v>1</v>
      </c>
      <c r="J24" s="24">
        <f t="shared" ref="J24:J29" si="6">COUNTIFS($D$5:$Q$5,$J$22,D7:Q7,"A")</f>
        <v>5</v>
      </c>
      <c r="K24" s="31">
        <f t="shared" ref="K24:K29" si="7">COUNTIFS($D$5:$Q$5,$J$22,D7:Q7,"N")</f>
        <v>0</v>
      </c>
    </row>
    <row r="25" spans="2:11">
      <c r="B25" s="30">
        <v>2</v>
      </c>
      <c r="C25" s="36" t="s">
        <v>5</v>
      </c>
      <c r="D25" s="10">
        <f t="shared" si="0"/>
        <v>0</v>
      </c>
      <c r="E25" s="11">
        <f t="shared" si="1"/>
        <v>1</v>
      </c>
      <c r="F25" s="10">
        <f t="shared" si="2"/>
        <v>0</v>
      </c>
      <c r="G25" s="11">
        <f t="shared" si="3"/>
        <v>1</v>
      </c>
      <c r="H25" s="30">
        <f t="shared" si="4"/>
        <v>1</v>
      </c>
      <c r="I25" s="31">
        <f t="shared" si="5"/>
        <v>6</v>
      </c>
      <c r="J25" s="24">
        <f t="shared" si="6"/>
        <v>1</v>
      </c>
      <c r="K25" s="31">
        <f t="shared" si="7"/>
        <v>4</v>
      </c>
    </row>
    <row r="26" spans="2:11">
      <c r="B26" s="30">
        <v>3</v>
      </c>
      <c r="C26" s="36" t="s">
        <v>6</v>
      </c>
      <c r="D26" s="10">
        <f t="shared" si="0"/>
        <v>1</v>
      </c>
      <c r="E26" s="11">
        <f t="shared" si="1"/>
        <v>0</v>
      </c>
      <c r="F26" s="10">
        <f t="shared" si="2"/>
        <v>1</v>
      </c>
      <c r="G26" s="11">
        <f t="shared" si="3"/>
        <v>0</v>
      </c>
      <c r="H26" s="30">
        <f t="shared" si="4"/>
        <v>7</v>
      </c>
      <c r="I26" s="31">
        <f t="shared" si="5"/>
        <v>0</v>
      </c>
      <c r="J26" s="24">
        <f t="shared" si="6"/>
        <v>2</v>
      </c>
      <c r="K26" s="31">
        <f t="shared" si="7"/>
        <v>3</v>
      </c>
    </row>
    <row r="27" spans="2:11">
      <c r="B27" s="30">
        <v>4</v>
      </c>
      <c r="C27" s="14" t="s">
        <v>7</v>
      </c>
      <c r="D27" s="10">
        <f t="shared" si="0"/>
        <v>0</v>
      </c>
      <c r="E27" s="11">
        <f t="shared" si="1"/>
        <v>1</v>
      </c>
      <c r="F27" s="10">
        <f t="shared" si="2"/>
        <v>0</v>
      </c>
      <c r="G27" s="11">
        <f t="shared" si="3"/>
        <v>1</v>
      </c>
      <c r="H27" s="30">
        <f t="shared" si="4"/>
        <v>0</v>
      </c>
      <c r="I27" s="31">
        <f t="shared" si="5"/>
        <v>7</v>
      </c>
      <c r="J27" s="24">
        <f t="shared" si="6"/>
        <v>0</v>
      </c>
      <c r="K27" s="31">
        <f t="shared" si="7"/>
        <v>5</v>
      </c>
    </row>
    <row r="28" spans="2:11">
      <c r="B28" s="30">
        <v>5</v>
      </c>
      <c r="C28" s="14" t="s">
        <v>8</v>
      </c>
      <c r="D28" s="10">
        <f t="shared" si="0"/>
        <v>0</v>
      </c>
      <c r="E28" s="11">
        <f t="shared" si="1"/>
        <v>1</v>
      </c>
      <c r="F28" s="10">
        <f t="shared" si="2"/>
        <v>0</v>
      </c>
      <c r="G28" s="11">
        <f t="shared" si="3"/>
        <v>1</v>
      </c>
      <c r="H28" s="30">
        <f t="shared" si="4"/>
        <v>3</v>
      </c>
      <c r="I28" s="31">
        <f t="shared" si="5"/>
        <v>4</v>
      </c>
      <c r="J28" s="24">
        <f t="shared" si="6"/>
        <v>2</v>
      </c>
      <c r="K28" s="31">
        <f t="shared" si="7"/>
        <v>3</v>
      </c>
    </row>
    <row r="29" spans="2:11">
      <c r="B29" s="27">
        <v>6</v>
      </c>
      <c r="C29" s="16" t="s">
        <v>36</v>
      </c>
      <c r="D29" s="12">
        <f t="shared" si="0"/>
        <v>0</v>
      </c>
      <c r="E29" s="13">
        <f t="shared" si="1"/>
        <v>1</v>
      </c>
      <c r="F29" s="12">
        <f t="shared" si="2"/>
        <v>0</v>
      </c>
      <c r="G29" s="13">
        <f t="shared" si="3"/>
        <v>1</v>
      </c>
      <c r="H29" s="27">
        <f t="shared" si="4"/>
        <v>0</v>
      </c>
      <c r="I29" s="34">
        <f t="shared" si="5"/>
        <v>7</v>
      </c>
      <c r="J29" s="33">
        <f t="shared" si="6"/>
        <v>0</v>
      </c>
      <c r="K29" s="34">
        <f t="shared" si="7"/>
        <v>5</v>
      </c>
    </row>
    <row r="32" spans="2:11">
      <c r="C32" s="20" t="s">
        <v>36</v>
      </c>
      <c r="D32" s="19" t="s">
        <v>22</v>
      </c>
      <c r="E32" s="13" t="s">
        <v>18</v>
      </c>
    </row>
    <row r="33" spans="3:5">
      <c r="C33" s="46" t="s">
        <v>37</v>
      </c>
      <c r="D33">
        <f>COUNTIFS($D$3:$Q$3,"M",D11:Q11,"A")</f>
        <v>4</v>
      </c>
      <c r="E33">
        <f>COUNTIFS($D$3:$Q$3,"M",D11:Q11,"N")</f>
        <v>3</v>
      </c>
    </row>
    <row r="34" spans="3:5">
      <c r="C34" s="46" t="s">
        <v>38</v>
      </c>
      <c r="D34">
        <f>COUNTIFS($D$3:$Q$3,"Ž",D11:Q11,"A")</f>
        <v>1</v>
      </c>
      <c r="E34">
        <f>COUNTIFS($D$3:$Q$3,"Ž",D11:Q11,"N")</f>
        <v>6</v>
      </c>
    </row>
    <row r="35" spans="3:5">
      <c r="C35" s="46" t="s">
        <v>31</v>
      </c>
      <c r="D35" s="10">
        <f>COUNTIFS($D$4:$Q$4,"&gt;=15",$D$4:$Q$4,"&lt;=19",$D$11:$Q$11,"A")</f>
        <v>0</v>
      </c>
      <c r="E35" s="11">
        <f>COUNTIFS($D$4:$Q$4,"&gt;=15",$D$4:$Q$4,"&lt;=19",$D$11:$Q$11,"N")</f>
        <v>2</v>
      </c>
    </row>
    <row r="36" spans="3:5">
      <c r="C36" s="47" t="s">
        <v>26</v>
      </c>
      <c r="D36" s="10">
        <f>COUNTIFS($D$4:$Q$4,"&gt;=20",$D$4:$Q$4,"&lt;=29",$D$11:$Q$11,"A")</f>
        <v>0</v>
      </c>
      <c r="E36" s="11">
        <f>COUNTIFS($D$4:$Q$4,"&gt;=20",$D$4:$Q$4,"&lt;=29",$D$11:$Q$11,"N")</f>
        <v>3</v>
      </c>
    </row>
    <row r="37" spans="3:5">
      <c r="C37" s="46" t="s">
        <v>27</v>
      </c>
      <c r="D37" s="10">
        <f>COUNTIFS($D$4:$Q$4,"&gt;=30",$D$4:$Q$4,"&lt;=39",$D$11:$Q$11,"A")</f>
        <v>2</v>
      </c>
      <c r="E37" s="11">
        <f>COUNTIFS($D$4:$Q$4,"&gt;=30",$D$4:$Q$4,"&lt;=39",$D$11:$Q$11,"N")</f>
        <v>2</v>
      </c>
    </row>
    <row r="38" spans="3:5">
      <c r="C38" s="47" t="s">
        <v>28</v>
      </c>
      <c r="D38" s="10">
        <f>COUNTIFS($D$4:$Q$4,"&gt;=40",$D$4:$Q$4,"&lt;=49",$D$11:$Q$11,"A")</f>
        <v>2</v>
      </c>
      <c r="E38" s="11">
        <f>COUNTIFS($D$4:$Q$4,"&gt;=40",$D$4:$Q$4,"&lt;=49",$D$11:$Q$11,"N")</f>
        <v>0</v>
      </c>
    </row>
    <row r="39" spans="3:5">
      <c r="C39" s="47" t="s">
        <v>29</v>
      </c>
      <c r="D39" s="10">
        <f>COUNTIFS($D$4:$Q$4,"&gt;=50",$D$4:$Q$4,"&lt;=59",$D$11:$Q$11,"A")</f>
        <v>0</v>
      </c>
      <c r="E39" s="11">
        <f>COUNTIFS($D$4:$Q$4,"&gt;=50",$D$4:$Q$4,"&lt;=59",$D$11:$Q$11,"N")</f>
        <v>2</v>
      </c>
    </row>
    <row r="40" spans="3:5">
      <c r="C40" s="47" t="s">
        <v>30</v>
      </c>
      <c r="D40" s="10">
        <f>COUNTIFS($D$4:$Q$4,"&gt;=60",$D$4:$Q$4,"&lt;=69",$D$11:$Q$11,"A")</f>
        <v>1</v>
      </c>
      <c r="E40" s="11">
        <f>COUNTIFS($D$4:$Q$4,"&gt;=60",$D$4:$Q$4,"&lt;=69",$D$11:$Q$11,"N")</f>
        <v>0</v>
      </c>
    </row>
    <row r="41" spans="3:5">
      <c r="C41" s="46" t="s">
        <v>33</v>
      </c>
      <c r="D41" s="10">
        <f>COUNTIFS($D$5:$Q$5,"Z",$D$11:$Q$11,"A")</f>
        <v>0</v>
      </c>
      <c r="E41" s="10">
        <f>COUNTIFS($D$5:$Q$5,"Z",$D$11:$Q$11,"N")</f>
        <v>1</v>
      </c>
    </row>
    <row r="42" spans="3:5">
      <c r="C42" s="46" t="s">
        <v>34</v>
      </c>
      <c r="D42" s="10">
        <f>COUNTIFS($D$5:$Q$5,"VYUČ",$D$11:$Q$11,"A")</f>
        <v>0</v>
      </c>
      <c r="E42" s="10">
        <f>COUNTIFS($D$5:$Q$5,"VYUČ",$D$11:$Q$11,"N")</f>
        <v>1</v>
      </c>
    </row>
    <row r="43" spans="3:5">
      <c r="C43" s="48" t="s">
        <v>10</v>
      </c>
      <c r="D43" s="10">
        <f>COUNTIFS($D$5:$Q$5,"SŠ",$D$11:$Q$11,"A")</f>
        <v>3</v>
      </c>
      <c r="E43" s="10">
        <f>COUNTIFS($D$5:$Q$5,"SŠ",$D$11:$Q$11,"N")</f>
        <v>4</v>
      </c>
    </row>
    <row r="44" spans="3:5">
      <c r="C44" s="48" t="s">
        <v>15</v>
      </c>
      <c r="D44" s="10">
        <f>COUNTIFS($D$5:$Q$5,"VŠ",$D$11:$Q$11,"A")</f>
        <v>2</v>
      </c>
      <c r="E44" s="10">
        <f>COUNTIFS($D$5:$Q$5,"VŠ",$D$11:$Q$11,"N")</f>
        <v>3</v>
      </c>
    </row>
    <row r="66" spans="3:10">
      <c r="C66" s="20" t="s">
        <v>36</v>
      </c>
      <c r="D66" t="s">
        <v>41</v>
      </c>
      <c r="F66" s="19" t="s">
        <v>22</v>
      </c>
      <c r="G66" s="13" t="s">
        <v>18</v>
      </c>
      <c r="H66" t="s">
        <v>40</v>
      </c>
    </row>
    <row r="67" spans="3:10">
      <c r="C67" s="46" t="s">
        <v>31</v>
      </c>
      <c r="D67" s="49">
        <f>F67/H67*100</f>
        <v>0</v>
      </c>
      <c r="F67" s="10">
        <f>COUNTIFS($D$4:$Q$4,"&gt;=15",$D$4:$Q$4,"&lt;=19",$D$11:$Q$11,"A")</f>
        <v>0</v>
      </c>
      <c r="G67" s="11">
        <f>COUNTIFS($D$4:$Q$4,"&gt;=15",$D$4:$Q$4,"&lt;=19",$D$11:$Q$11,"N")</f>
        <v>2</v>
      </c>
      <c r="H67">
        <f>SUM(F67:G67)</f>
        <v>2</v>
      </c>
      <c r="J67">
        <f>F67/H67*100</f>
        <v>0</v>
      </c>
    </row>
    <row r="68" spans="3:10">
      <c r="C68" s="47" t="s">
        <v>26</v>
      </c>
      <c r="D68" s="49">
        <f t="shared" ref="D68:D72" si="8">F68/H68*100</f>
        <v>0</v>
      </c>
      <c r="F68" s="10">
        <f>COUNTIFS($D$4:$Q$4,"&gt;=20",$D$4:$Q$4,"&lt;=29",$D$11:$Q$11,"A")</f>
        <v>0</v>
      </c>
      <c r="G68" s="11">
        <f>COUNTIFS($D$4:$Q$4,"&gt;=20",$D$4:$Q$4,"&lt;=29",$D$11:$Q$11,"N")</f>
        <v>3</v>
      </c>
      <c r="H68">
        <f t="shared" ref="H68:H72" si="9">SUM(F68:G68)</f>
        <v>3</v>
      </c>
      <c r="J68">
        <f t="shared" ref="J68:J72" si="10">F68/H68*100</f>
        <v>0</v>
      </c>
    </row>
    <row r="69" spans="3:10">
      <c r="C69" s="46" t="s">
        <v>27</v>
      </c>
      <c r="D69" s="49">
        <f t="shared" si="8"/>
        <v>50</v>
      </c>
      <c r="F69" s="10">
        <f>COUNTIFS($D$4:$Q$4,"&gt;=30",$D$4:$Q$4,"&lt;=39",$D$11:$Q$11,"A")</f>
        <v>2</v>
      </c>
      <c r="G69" s="11">
        <f>COUNTIFS($D$4:$Q$4,"&gt;=30",$D$4:$Q$4,"&lt;=39",$D$11:$Q$11,"N")</f>
        <v>2</v>
      </c>
      <c r="H69">
        <f t="shared" si="9"/>
        <v>4</v>
      </c>
      <c r="J69">
        <f t="shared" si="10"/>
        <v>50</v>
      </c>
    </row>
    <row r="70" spans="3:10">
      <c r="C70" s="47" t="s">
        <v>28</v>
      </c>
      <c r="D70" s="49">
        <f t="shared" si="8"/>
        <v>100</v>
      </c>
      <c r="F70" s="10">
        <f>COUNTIFS($D$4:$Q$4,"&gt;=40",$D$4:$Q$4,"&lt;=49",$D$11:$Q$11,"A")</f>
        <v>2</v>
      </c>
      <c r="G70" s="11">
        <f>COUNTIFS($D$4:$Q$4,"&gt;=40",$D$4:$Q$4,"&lt;=49",$D$11:$Q$11,"N")</f>
        <v>0</v>
      </c>
      <c r="H70">
        <f t="shared" si="9"/>
        <v>2</v>
      </c>
      <c r="J70">
        <f t="shared" si="10"/>
        <v>100</v>
      </c>
    </row>
    <row r="71" spans="3:10">
      <c r="C71" s="47" t="s">
        <v>29</v>
      </c>
      <c r="D71" s="49">
        <f t="shared" si="8"/>
        <v>0</v>
      </c>
      <c r="F71" s="10">
        <f>COUNTIFS($D$4:$Q$4,"&gt;=50",$D$4:$Q$4,"&lt;=59",$D$11:$Q$11,"A")</f>
        <v>0</v>
      </c>
      <c r="G71" s="11">
        <f>COUNTIFS($D$4:$Q$4,"&gt;=50",$D$4:$Q$4,"&lt;=59",$D$11:$Q$11,"N")</f>
        <v>2</v>
      </c>
      <c r="H71">
        <f t="shared" si="9"/>
        <v>2</v>
      </c>
      <c r="J71">
        <f t="shared" si="10"/>
        <v>0</v>
      </c>
    </row>
    <row r="72" spans="3:10">
      <c r="C72" s="47" t="s">
        <v>30</v>
      </c>
      <c r="D72" s="49">
        <f t="shared" si="8"/>
        <v>100</v>
      </c>
      <c r="F72" s="10">
        <f>COUNTIFS($D$4:$Q$4,"&gt;=60",$D$4:$Q$4,"&lt;=69",$D$11:$Q$11,"A")</f>
        <v>1</v>
      </c>
      <c r="G72" s="11">
        <f>COUNTIFS($D$4:$Q$4,"&gt;=60",$D$4:$Q$4,"&lt;=69",$D$11:$Q$11,"N")</f>
        <v>0</v>
      </c>
      <c r="H72">
        <f t="shared" si="9"/>
        <v>1</v>
      </c>
      <c r="J72">
        <f t="shared" si="10"/>
        <v>100</v>
      </c>
    </row>
    <row r="75" spans="3:10">
      <c r="C75" s="20" t="s">
        <v>36</v>
      </c>
      <c r="D75" t="s">
        <v>41</v>
      </c>
      <c r="F75" s="19" t="s">
        <v>22</v>
      </c>
      <c r="G75" s="13" t="s">
        <v>18</v>
      </c>
      <c r="H75" t="s">
        <v>40</v>
      </c>
    </row>
    <row r="76" spans="3:10">
      <c r="C76" s="46" t="s">
        <v>33</v>
      </c>
      <c r="D76" s="49">
        <f>F76/H76*100</f>
        <v>0</v>
      </c>
      <c r="F76" s="10">
        <f>COUNTIFS($D$5:$Q$5,"Z",$D$11:$Q$11,"A")</f>
        <v>0</v>
      </c>
      <c r="G76" s="10">
        <f>COUNTIFS($D$5:$Q$5,"Z",$D$11:$Q$11,"N")</f>
        <v>1</v>
      </c>
      <c r="H76">
        <f>SUM(F76:G76)</f>
        <v>1</v>
      </c>
    </row>
    <row r="77" spans="3:10">
      <c r="C77" s="46" t="s">
        <v>34</v>
      </c>
      <c r="D77" s="49">
        <f t="shared" ref="D77:D79" si="11">F77/H77*100</f>
        <v>0</v>
      </c>
      <c r="F77" s="10">
        <f>COUNTIFS($D$5:$Q$5,"VYUČ",$D$11:$Q$11,"A")</f>
        <v>0</v>
      </c>
      <c r="G77" s="10">
        <f>COUNTIFS($D$5:$Q$5,"VYUČ",$D$11:$Q$11,"N")</f>
        <v>1</v>
      </c>
      <c r="H77">
        <f t="shared" ref="H77:H79" si="12">SUM(F77:G77)</f>
        <v>1</v>
      </c>
    </row>
    <row r="78" spans="3:10">
      <c r="C78" s="48" t="s">
        <v>10</v>
      </c>
      <c r="D78" s="49">
        <f t="shared" si="11"/>
        <v>42.857142857142854</v>
      </c>
      <c r="F78" s="10">
        <f>COUNTIFS($D$5:$Q$5,"SŠ",$D$11:$Q$11,"A")</f>
        <v>3</v>
      </c>
      <c r="G78" s="10">
        <f>COUNTIFS($D$5:$Q$5,"SŠ",$D$11:$Q$11,"N")</f>
        <v>4</v>
      </c>
      <c r="H78">
        <f t="shared" si="12"/>
        <v>7</v>
      </c>
    </row>
    <row r="79" spans="3:10">
      <c r="C79" s="48" t="s">
        <v>15</v>
      </c>
      <c r="D79" s="49">
        <f t="shared" si="11"/>
        <v>40</v>
      </c>
      <c r="F79" s="10">
        <f>COUNTIFS($D$5:$Q$5,"VŠ",$D$11:$Q$11,"A")</f>
        <v>2</v>
      </c>
      <c r="G79" s="10">
        <f>COUNTIFS($D$5:$Q$5,"VŠ",$D$11:$Q$11,"N")</f>
        <v>3</v>
      </c>
      <c r="H79">
        <f t="shared" si="12"/>
        <v>5</v>
      </c>
    </row>
    <row r="83" spans="3:8">
      <c r="D83" t="s">
        <v>41</v>
      </c>
      <c r="E83" t="s">
        <v>42</v>
      </c>
      <c r="F83" s="19" t="s">
        <v>22</v>
      </c>
      <c r="G83" s="13" t="s">
        <v>18</v>
      </c>
      <c r="H83" t="s">
        <v>40</v>
      </c>
    </row>
    <row r="84" spans="3:8">
      <c r="C84" s="20" t="s">
        <v>36</v>
      </c>
      <c r="D84" s="49">
        <f>F84/H84*100</f>
        <v>0</v>
      </c>
      <c r="E84" s="49">
        <f>G84/H84*100</f>
        <v>100</v>
      </c>
      <c r="F84" s="10">
        <v>0</v>
      </c>
      <c r="G84" s="10">
        <v>14</v>
      </c>
      <c r="H84">
        <f>SUM(F84:G84)</f>
        <v>14</v>
      </c>
    </row>
  </sheetData>
  <mergeCells count="4">
    <mergeCell ref="D22:E22"/>
    <mergeCell ref="F22:G22"/>
    <mergeCell ref="H22:I22"/>
    <mergeCell ref="J22:K22"/>
  </mergeCells>
  <pageMargins left="0.7" right="0.7" top="0.78740157499999996" bottom="0.78740157499999996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9</vt:i4>
      </vt:variant>
    </vt:vector>
  </HeadingPairs>
  <TitlesOfParts>
    <vt:vector size="9" baseType="lpstr">
      <vt:lpstr>gender</vt:lpstr>
      <vt:lpstr>věk</vt:lpstr>
      <vt:lpstr>vzdělání</vt:lpstr>
      <vt:lpstr>1</vt:lpstr>
      <vt:lpstr>2</vt:lpstr>
      <vt:lpstr>3</vt:lpstr>
      <vt:lpstr>4</vt:lpstr>
      <vt:lpstr>5</vt:lpstr>
      <vt:lpstr>6</vt:lpstr>
    </vt:vector>
  </TitlesOfParts>
  <Company>VS ČR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Caldr Jan DiS.</dc:creator>
  <cp:lastModifiedBy>JC</cp:lastModifiedBy>
  <dcterms:created xsi:type="dcterms:W3CDTF">2019-10-02T13:11:24Z</dcterms:created>
  <dcterms:modified xsi:type="dcterms:W3CDTF">2019-10-27T17:21:32Z</dcterms:modified>
</cp:coreProperties>
</file>