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Characteristics!$A$1:$O$152</definedName>
    <definedName name="_xlnm._FilterDatabase" localSheetId="1" hidden="1">Performance!$A$1:$I$152</definedName>
  </definedNames>
  <calcPr calcId="124519" fullCalcOnLoad="1"/>
</workbook>
</file>

<file path=xl/sharedStrings.xml><?xml version="1.0" encoding="utf-8"?>
<sst xmlns="http://schemas.openxmlformats.org/spreadsheetml/2006/main" count="555" uniqueCount="188">
  <si>
    <t>Name</t>
  </si>
  <si>
    <t>Sector</t>
  </si>
  <si>
    <t>Price</t>
  </si>
  <si>
    <t>Dividend Yield</t>
  </si>
  <si>
    <t>Years of Dividend Increases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</si>
  <si>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</si>
  <si>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</si>
  <si>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</si>
  <si>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</si>
  <si>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</si>
  <si>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</si>
  <si>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</si>
  <si>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</si>
  <si>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</si>
  <si>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</si>
  <si>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ABBV</t>
  </si>
  <si>
    <t>ABM</t>
  </si>
  <si>
    <t>ABT</t>
  </si>
  <si>
    <t>ADM</t>
  </si>
  <si>
    <t>ADP</t>
  </si>
  <si>
    <t>AFL</t>
  </si>
  <si>
    <t>ALB</t>
  </si>
  <si>
    <t>ANDE</t>
  </si>
  <si>
    <t>AOS</t>
  </si>
  <si>
    <t>APD</t>
  </si>
  <si>
    <t>AROW</t>
  </si>
  <si>
    <t>ARTNA</t>
  </si>
  <si>
    <t>ATO</t>
  </si>
  <si>
    <t>ATR</t>
  </si>
  <si>
    <t>AWR</t>
  </si>
  <si>
    <t>BANF</t>
  </si>
  <si>
    <t>BDX</t>
  </si>
  <si>
    <t>BEN</t>
  </si>
  <si>
    <t>BF.B</t>
  </si>
  <si>
    <t>BKH</t>
  </si>
  <si>
    <t>BMI</t>
  </si>
  <si>
    <t>BRC</t>
  </si>
  <si>
    <t>BRO</t>
  </si>
  <si>
    <t>CAH</t>
  </si>
  <si>
    <t>CAT</t>
  </si>
  <si>
    <t>CB</t>
  </si>
  <si>
    <t>CBSH</t>
  </si>
  <si>
    <t>CBU</t>
  </si>
  <si>
    <t>CFR</t>
  </si>
  <si>
    <t>CHD</t>
  </si>
  <si>
    <t>CHRW</t>
  </si>
  <si>
    <t>CINF</t>
  </si>
  <si>
    <t>CL</t>
  </si>
  <si>
    <t>CLX</t>
  </si>
  <si>
    <t>CNI</t>
  </si>
  <si>
    <t>CPKF</t>
  </si>
  <si>
    <t>CSL</t>
  </si>
  <si>
    <t>CSVI</t>
  </si>
  <si>
    <t>CTAS</t>
  </si>
  <si>
    <t>CTBI</t>
  </si>
  <si>
    <t>CVX</t>
  </si>
  <si>
    <t>CWT</t>
  </si>
  <si>
    <t>DCI</t>
  </si>
  <si>
    <t>DOV</t>
  </si>
  <si>
    <t>EBTC</t>
  </si>
  <si>
    <t>ECL</t>
  </si>
  <si>
    <t>ED</t>
  </si>
  <si>
    <t>EFSI</t>
  </si>
  <si>
    <t>EMR</t>
  </si>
  <si>
    <t>ENB</t>
  </si>
  <si>
    <t>EPD</t>
  </si>
  <si>
    <t>ERIE</t>
  </si>
  <si>
    <t>ES</t>
  </si>
  <si>
    <t>ESS</t>
  </si>
  <si>
    <t>ETR</t>
  </si>
  <si>
    <t>EXPD</t>
  </si>
  <si>
    <t>FELE</t>
  </si>
  <si>
    <t>FFMR</t>
  </si>
  <si>
    <t>FLIC</t>
  </si>
  <si>
    <t>FMCB</t>
  </si>
  <si>
    <t>FRT</t>
  </si>
  <si>
    <t>FUL</t>
  </si>
  <si>
    <t>GD</t>
  </si>
  <si>
    <t>GGG</t>
  </si>
  <si>
    <t>GPC</t>
  </si>
  <si>
    <t>GRC</t>
  </si>
  <si>
    <t>GWW</t>
  </si>
  <si>
    <t>HRL</t>
  </si>
  <si>
    <t>IBM</t>
  </si>
  <si>
    <t>ITW</t>
  </si>
  <si>
    <t>JKHY</t>
  </si>
  <si>
    <t>JNJ</t>
  </si>
  <si>
    <t>KMB</t>
  </si>
  <si>
    <t>KO</t>
  </si>
  <si>
    <t>LANC</t>
  </si>
  <si>
    <t>LECO</t>
  </si>
  <si>
    <t>LEG</t>
  </si>
  <si>
    <t>LIN</t>
  </si>
  <si>
    <t>LOW</t>
  </si>
  <si>
    <t>MATW</t>
  </si>
  <si>
    <t>MCD</t>
  </si>
  <si>
    <t>MCY</t>
  </si>
  <si>
    <t>MDT</t>
  </si>
  <si>
    <t>MDU</t>
  </si>
  <si>
    <t>MGEE</t>
  </si>
  <si>
    <t>MGRC</t>
  </si>
  <si>
    <t>MKC</t>
  </si>
  <si>
    <t>MMM</t>
  </si>
  <si>
    <t>MO</t>
  </si>
  <si>
    <t>MSA</t>
  </si>
  <si>
    <t>MSEX</t>
  </si>
  <si>
    <t>NC</t>
  </si>
  <si>
    <t>NDSN</t>
  </si>
  <si>
    <t>NEE</t>
  </si>
  <si>
    <t>NFG</t>
  </si>
  <si>
    <t>NIDB</t>
  </si>
  <si>
    <t>NJR</t>
  </si>
  <si>
    <t>NNN</t>
  </si>
  <si>
    <t>NUE</t>
  </si>
  <si>
    <t>NWFL</t>
  </si>
  <si>
    <t>NWN</t>
  </si>
  <si>
    <t>O</t>
  </si>
  <si>
    <t>ORI</t>
  </si>
  <si>
    <t>OZK</t>
  </si>
  <si>
    <t>PBCT</t>
  </si>
  <si>
    <t>PEP</t>
  </si>
  <si>
    <t>PG</t>
  </si>
  <si>
    <t>PH</t>
  </si>
  <si>
    <t>PII</t>
  </si>
  <si>
    <t>PNR</t>
  </si>
  <si>
    <t>PPG</t>
  </si>
  <si>
    <t>PSBQ</t>
  </si>
  <si>
    <t>RLI</t>
  </si>
  <si>
    <t>RNR</t>
  </si>
  <si>
    <t>ROP</t>
  </si>
  <si>
    <t>RPM</t>
  </si>
  <si>
    <t>RTX</t>
  </si>
  <si>
    <t>SBSI</t>
  </si>
  <si>
    <t>SCL</t>
  </si>
  <si>
    <t>SEIC</t>
  </si>
  <si>
    <t>SHW</t>
  </si>
  <si>
    <t>SJM</t>
  </si>
  <si>
    <t>SJW</t>
  </si>
  <si>
    <t>SON</t>
  </si>
  <si>
    <t>SPGI</t>
  </si>
  <si>
    <t>SRCE</t>
  </si>
  <si>
    <t>SWK</t>
  </si>
  <si>
    <t>SYK</t>
  </si>
  <si>
    <t>SYY</t>
  </si>
  <si>
    <t>TDS</t>
  </si>
  <si>
    <t>TGT</t>
  </si>
  <si>
    <t>THFF</t>
  </si>
  <si>
    <t>TMP</t>
  </si>
  <si>
    <t>TNC</t>
  </si>
  <si>
    <t>TR</t>
  </si>
  <si>
    <t>TRI</t>
  </si>
  <si>
    <t>TROW</t>
  </si>
  <si>
    <t>TYCB</t>
  </si>
  <si>
    <t>UBSI</t>
  </si>
  <si>
    <t>UGI</t>
  </si>
  <si>
    <t>UHT</t>
  </si>
  <si>
    <t>UMBF</t>
  </si>
  <si>
    <t>UVV</t>
  </si>
  <si>
    <t>WABC</t>
  </si>
  <si>
    <t>WBA</t>
  </si>
  <si>
    <t>WLY</t>
  </si>
  <si>
    <t>WMT</t>
  </si>
  <si>
    <t>WST</t>
  </si>
  <si>
    <t>WTRG</t>
  </si>
  <si>
    <t>XOM</t>
  </si>
  <si>
    <t>YORW</t>
  </si>
  <si>
    <t>Healthcare</t>
  </si>
  <si>
    <t>Industrials</t>
  </si>
  <si>
    <t>Consumer Defensive</t>
  </si>
  <si>
    <t>Financial Services</t>
  </si>
  <si>
    <t>Basic Materials</t>
  </si>
  <si>
    <t>Utilities</t>
  </si>
  <si>
    <t>Consumer Cyclical</t>
  </si>
  <si>
    <t>Technology</t>
  </si>
  <si>
    <t>Energy</t>
  </si>
  <si>
    <t>Real Estate</t>
  </si>
  <si>
    <t>Communication Services</t>
  </si>
  <si>
    <t>N/A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</si>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</sst>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9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8" width="22.7109375" customWidth="1"/>
    <col min="9" max="9" width="22.7109375" customWidth="1"/>
    <col min="10" max="10" width="22.7109375" customWidth="1"/>
    <col min="11" max="11" width="20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</cols>
  <sheetData>
    <row r="1" spans="1:1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1" t="s">
        <v>15</v>
      </c>
      <c r="B2">
        <f>HYPERLINK("https://www.suredividend.com/sure-analysis-ABBV/","Abbvie Inc")</f>
        <v>0</v>
      </c>
      <c r="C2" t="s">
        <v>166</v>
      </c>
      <c r="D2">
        <v>156.06</v>
      </c>
      <c r="E2">
        <v>0.03793412789952582</v>
      </c>
      <c r="F2">
        <v>51</v>
      </c>
      <c r="G2">
        <v>0.04964539007092195</v>
      </c>
      <c r="H2">
        <v>0.0904307661344419</v>
      </c>
      <c r="I2">
        <v>5.629217055538849</v>
      </c>
      <c r="J2">
        <v>276132.559474</v>
      </c>
      <c r="K2">
        <v>23.43681543662027</v>
      </c>
      <c r="L2">
        <v>0.8490523462351205</v>
      </c>
      <c r="N2">
        <v>169.46</v>
      </c>
      <c r="O2">
        <v>131.49</v>
      </c>
    </row>
    <row r="3" spans="1:15">
      <c r="A3" s="1" t="s">
        <v>16</v>
      </c>
      <c r="B3">
        <f>HYPERLINK("https://www.suredividend.com/sure-analysis-ABM/","ABM Industries Inc.")</f>
        <v>0</v>
      </c>
      <c r="C3" t="s">
        <v>167</v>
      </c>
      <c r="D3">
        <v>48.82</v>
      </c>
      <c r="E3">
        <v>0.01802539942646456</v>
      </c>
      <c r="F3">
        <v>55</v>
      </c>
      <c r="G3">
        <v>0.1282051282051282</v>
      </c>
      <c r="H3">
        <v>0.04683184708394994</v>
      </c>
      <c r="I3">
        <v>0.7994499334318951</v>
      </c>
      <c r="J3">
        <v>3226.863595</v>
      </c>
      <c r="K3">
        <v>14.0054843546007</v>
      </c>
      <c r="L3">
        <v>0.2344427957278284</v>
      </c>
      <c r="N3">
        <v>53.24</v>
      </c>
      <c r="O3">
        <v>37.32</v>
      </c>
    </row>
    <row r="4" spans="1:15">
      <c r="A4" s="1" t="s">
        <v>17</v>
      </c>
      <c r="B4">
        <f>HYPERLINK("https://www.suredividend.com/sure-analysis-ABT/","Abbott Laboratories")</f>
        <v>0</v>
      </c>
      <c r="C4" t="s">
        <v>166</v>
      </c>
      <c r="D4">
        <v>104.45</v>
      </c>
      <c r="E4">
        <v>0.01953087601723313</v>
      </c>
      <c r="F4">
        <v>51</v>
      </c>
      <c r="G4">
        <v>0.08510638297872331</v>
      </c>
      <c r="H4">
        <v>0.127411418189695</v>
      </c>
      <c r="I4">
        <v>1.907188983280342</v>
      </c>
      <c r="J4">
        <v>181528.484037</v>
      </c>
      <c r="K4">
        <v>26.18325170010818</v>
      </c>
      <c r="L4">
        <v>0.4852898176285858</v>
      </c>
      <c r="N4">
        <v>122.66</v>
      </c>
      <c r="O4">
        <v>92.83</v>
      </c>
    </row>
    <row r="5" spans="1:15">
      <c r="A5" s="1" t="s">
        <v>18</v>
      </c>
      <c r="B5">
        <f>HYPERLINK("https://www.suredividend.com/sure-analysis-ADM/","Archer Daniels Midland Co.")</f>
        <v>0</v>
      </c>
      <c r="C5" t="s">
        <v>168</v>
      </c>
      <c r="D5">
        <v>81.06</v>
      </c>
      <c r="E5">
        <v>0.02220577350111029</v>
      </c>
      <c r="F5">
        <v>48</v>
      </c>
      <c r="G5">
        <v>0.125</v>
      </c>
      <c r="H5">
        <v>0.06080007397849596</v>
      </c>
      <c r="I5">
        <v>1.638251872129853</v>
      </c>
      <c r="J5">
        <v>44421.583601</v>
      </c>
      <c r="K5">
        <v>10.23538792645161</v>
      </c>
      <c r="L5">
        <v>0.2124840301076333</v>
      </c>
      <c r="N5">
        <v>97.59</v>
      </c>
      <c r="O5">
        <v>69.02</v>
      </c>
    </row>
    <row r="6" spans="1:15">
      <c r="A6" s="1" t="s">
        <v>19</v>
      </c>
      <c r="B6">
        <f>HYPERLINK("https://www.suredividend.com/sure-analysis-ADP/","Automatic Data Processing Inc.")</f>
        <v>0</v>
      </c>
      <c r="C6" t="s">
        <v>167</v>
      </c>
      <c r="D6">
        <v>224.75</v>
      </c>
      <c r="E6">
        <v>0.02224694104560623</v>
      </c>
      <c r="F6">
        <v>48</v>
      </c>
      <c r="G6">
        <v>0.2019230769230769</v>
      </c>
      <c r="H6">
        <v>0.1468692082056793</v>
      </c>
      <c r="I6">
        <v>4.341176810880759</v>
      </c>
      <c r="J6">
        <v>93125.50906500001</v>
      </c>
      <c r="K6">
        <v>29.60030166380598</v>
      </c>
      <c r="L6">
        <v>0.576517504765041</v>
      </c>
      <c r="N6">
        <v>274.92</v>
      </c>
      <c r="O6">
        <v>194.82</v>
      </c>
    </row>
    <row r="7" spans="1:15">
      <c r="A7" s="1" t="s">
        <v>20</v>
      </c>
      <c r="B7">
        <f>HYPERLINK("https://www.suredividend.com/sure-analysis-AFL/","Aflac Inc.")</f>
        <v>0</v>
      </c>
      <c r="C7" t="s">
        <v>169</v>
      </c>
      <c r="D7">
        <v>68.44</v>
      </c>
      <c r="E7">
        <v>0.02454704850964348</v>
      </c>
      <c r="F7">
        <v>41</v>
      </c>
      <c r="G7">
        <v>0.04999999999999982</v>
      </c>
      <c r="H7">
        <v>0.1006650808520966</v>
      </c>
      <c r="I7">
        <v>1.605731211879853</v>
      </c>
      <c r="J7">
        <v>41899.559869</v>
      </c>
      <c r="K7">
        <v>9.973710990030945</v>
      </c>
      <c r="L7">
        <v>0.2436617923945149</v>
      </c>
      <c r="N7">
        <v>73.58</v>
      </c>
      <c r="O7">
        <v>51.13</v>
      </c>
    </row>
    <row r="8" spans="1:15">
      <c r="A8" s="1" t="s">
        <v>21</v>
      </c>
      <c r="B8">
        <f>HYPERLINK("https://www.suredividend.com/sure-analysis-ALB/","Albemarle Corp.")</f>
        <v>0</v>
      </c>
      <c r="C8" t="s">
        <v>170</v>
      </c>
      <c r="D8">
        <v>259.37</v>
      </c>
      <c r="E8">
        <v>0.006091683695107376</v>
      </c>
      <c r="F8">
        <v>27</v>
      </c>
      <c r="G8">
        <v>0.01282051282051277</v>
      </c>
      <c r="H8">
        <v>0.03349994468245687</v>
      </c>
      <c r="I8">
        <v>1.576483568438062</v>
      </c>
      <c r="J8">
        <v>30397.639294</v>
      </c>
      <c r="K8">
        <v>11.30101066187799</v>
      </c>
      <c r="L8">
        <v>0.06902292331164896</v>
      </c>
      <c r="N8">
        <v>334.02</v>
      </c>
      <c r="O8">
        <v>168.91</v>
      </c>
    </row>
    <row r="9" spans="1:15">
      <c r="A9" s="1" t="s">
        <v>22</v>
      </c>
      <c r="B9">
        <f>HYPERLINK("https://www.suredividend.com/sure-analysis-ANDE/","Andersons Inc.")</f>
        <v>0</v>
      </c>
      <c r="C9" t="s">
        <v>168</v>
      </c>
      <c r="D9">
        <v>46.32</v>
      </c>
      <c r="E9">
        <v>0.01597582037996546</v>
      </c>
      <c r="F9">
        <v>27</v>
      </c>
      <c r="G9">
        <v>0.0277777777777779</v>
      </c>
      <c r="H9">
        <v>0.02314587308046168</v>
      </c>
      <c r="I9">
        <v>0.719106123364027</v>
      </c>
      <c r="J9">
        <v>1553.574514</v>
      </c>
      <c r="K9">
        <v>11.85210950442478</v>
      </c>
      <c r="L9">
        <v>0.1887417646624743</v>
      </c>
      <c r="N9">
        <v>58.03</v>
      </c>
      <c r="O9">
        <v>29.03</v>
      </c>
    </row>
    <row r="10" spans="1:15">
      <c r="A10" s="1" t="s">
        <v>23</v>
      </c>
      <c r="B10">
        <f>HYPERLINK("https://www.suredividend.com/sure-analysis-AOS/","A.O. Smith Corp.")</f>
        <v>0</v>
      </c>
      <c r="C10" t="s">
        <v>167</v>
      </c>
      <c r="D10">
        <v>68.13</v>
      </c>
      <c r="E10">
        <v>0.01761338617349185</v>
      </c>
      <c r="F10">
        <v>29</v>
      </c>
      <c r="G10">
        <v>0.0714285714285714</v>
      </c>
      <c r="H10">
        <v>0.1075663432482901</v>
      </c>
      <c r="I10">
        <v>1.151223839387144</v>
      </c>
      <c r="J10">
        <v>10408.596655</v>
      </c>
      <c r="K10">
        <v>36.12422476966483</v>
      </c>
      <c r="L10">
        <v>0.7623998936338703</v>
      </c>
      <c r="N10">
        <v>71.87</v>
      </c>
      <c r="O10">
        <v>46.08</v>
      </c>
    </row>
    <row r="11" spans="1:15">
      <c r="A11" s="1" t="s">
        <v>24</v>
      </c>
      <c r="B11">
        <f>HYPERLINK("https://www.suredividend.com/sure-analysis-APD/","Air Products &amp; Chemicals Inc.")</f>
        <v>0</v>
      </c>
      <c r="C11" t="s">
        <v>170</v>
      </c>
      <c r="D11">
        <v>294.78</v>
      </c>
      <c r="E11">
        <v>0.02374652283058552</v>
      </c>
      <c r="F11">
        <v>41</v>
      </c>
      <c r="G11">
        <v>0.08000000000000007</v>
      </c>
      <c r="H11">
        <v>0.08049924032577382</v>
      </c>
      <c r="I11">
        <v>6.421524823091209</v>
      </c>
      <c r="J11">
        <v>65465.582818</v>
      </c>
      <c r="K11">
        <v>28.86616818103973</v>
      </c>
      <c r="L11">
        <v>0.630179079793053</v>
      </c>
      <c r="N11">
        <v>326.85</v>
      </c>
      <c r="O11">
        <v>210.83</v>
      </c>
    </row>
    <row r="12" spans="1:15">
      <c r="A12" s="1" t="s">
        <v>25</v>
      </c>
      <c r="B12">
        <f>HYPERLINK("https://www.suredividend.com/sure-analysis-AROW/","Arrow Financial Corp.")</f>
        <v>0</v>
      </c>
      <c r="C12" t="s">
        <v>169</v>
      </c>
      <c r="D12">
        <v>29.56</v>
      </c>
      <c r="E12">
        <v>0.03653585926928282</v>
      </c>
      <c r="F12">
        <v>27</v>
      </c>
      <c r="G12">
        <v>0</v>
      </c>
      <c r="H12">
        <v>0.007576624052174186</v>
      </c>
      <c r="I12">
        <v>1.050994928032476</v>
      </c>
      <c r="J12">
        <v>488.58716</v>
      </c>
      <c r="K12">
        <v>10.39082877948151</v>
      </c>
      <c r="L12">
        <v>0.37535533144017</v>
      </c>
      <c r="N12">
        <v>35.9</v>
      </c>
      <c r="O12">
        <v>28.03</v>
      </c>
    </row>
    <row r="13" spans="1:15">
      <c r="A13" s="1" t="s">
        <v>26</v>
      </c>
      <c r="B13">
        <f>HYPERLINK("https://www.suredividend.com/sure-analysis-ARTNA/","Artesian Resources Corp.")</f>
        <v>0</v>
      </c>
      <c r="C13" t="s">
        <v>171</v>
      </c>
      <c r="D13">
        <v>55.35</v>
      </c>
      <c r="E13">
        <v>0.02005420054200542</v>
      </c>
      <c r="F13">
        <v>27</v>
      </c>
      <c r="G13">
        <v>0.02015390252839877</v>
      </c>
      <c r="H13">
        <v>0.03124857724345942</v>
      </c>
      <c r="I13">
        <v>1.090246738137943</v>
      </c>
      <c r="J13">
        <v>476.537762</v>
      </c>
      <c r="K13">
        <v>25.43841147974163</v>
      </c>
      <c r="L13">
        <v>0.5506296657262338</v>
      </c>
      <c r="N13">
        <v>62.71</v>
      </c>
      <c r="O13">
        <v>43.14</v>
      </c>
    </row>
    <row r="14" spans="1:15">
      <c r="A14" s="1" t="s">
        <v>27</v>
      </c>
      <c r="B14">
        <f>HYPERLINK("https://www.suredividend.com/sure-analysis-ATO/","Atmos Energy Corp.")</f>
        <v>0</v>
      </c>
      <c r="C14" t="s">
        <v>171</v>
      </c>
      <c r="D14">
        <v>112.73</v>
      </c>
      <c r="E14">
        <v>0.02625742925574381</v>
      </c>
      <c r="F14">
        <v>39</v>
      </c>
      <c r="G14">
        <v>0.08823529411764697</v>
      </c>
      <c r="H14">
        <v>0.08817312612555162</v>
      </c>
      <c r="I14">
        <v>2.82281665753847</v>
      </c>
      <c r="J14">
        <v>16138.71088</v>
      </c>
      <c r="K14">
        <v>20.26101750018832</v>
      </c>
      <c r="L14">
        <v>0.4969747636511391</v>
      </c>
      <c r="N14">
        <v>120.73</v>
      </c>
      <c r="O14">
        <v>97.09</v>
      </c>
    </row>
    <row r="15" spans="1:15">
      <c r="A15" s="1" t="s">
        <v>28</v>
      </c>
      <c r="B15">
        <f>HYPERLINK("https://www.suredividend.com/sure-analysis-ATR/","Aptargroup Inc.")</f>
        <v>0</v>
      </c>
      <c r="C15" t="s">
        <v>172</v>
      </c>
      <c r="D15">
        <v>120.25</v>
      </c>
      <c r="E15">
        <v>0.01264033264033264</v>
      </c>
      <c r="F15">
        <v>28</v>
      </c>
      <c r="G15">
        <v>0</v>
      </c>
      <c r="H15">
        <v>0.03496752704080697</v>
      </c>
      <c r="I15">
        <v>1.511933804507403</v>
      </c>
      <c r="J15">
        <v>7864.400866</v>
      </c>
      <c r="K15">
        <v>32.86583892944903</v>
      </c>
      <c r="L15">
        <v>0.4211514775786638</v>
      </c>
      <c r="N15">
        <v>121.28</v>
      </c>
      <c r="O15">
        <v>89.58</v>
      </c>
    </row>
    <row r="16" spans="1:15">
      <c r="A16" s="1" t="s">
        <v>29</v>
      </c>
      <c r="B16">
        <f>HYPERLINK("https://www.suredividend.com/sure-analysis-AWR/","American States Water Co.")</f>
        <v>0</v>
      </c>
      <c r="C16" t="s">
        <v>171</v>
      </c>
      <c r="D16">
        <v>87.2</v>
      </c>
      <c r="E16">
        <v>0.01823394495412844</v>
      </c>
      <c r="F16">
        <v>68</v>
      </c>
      <c r="G16">
        <v>0.08904109589041109</v>
      </c>
      <c r="H16">
        <v>0.09284706567232748</v>
      </c>
      <c r="I16">
        <v>1.547614571957539</v>
      </c>
      <c r="J16">
        <v>3223.751038</v>
      </c>
      <c r="K16">
        <v>41.22496500466758</v>
      </c>
      <c r="L16">
        <v>0.7334666217808242</v>
      </c>
      <c r="N16">
        <v>100.07</v>
      </c>
      <c r="O16">
        <v>70.29000000000001</v>
      </c>
    </row>
    <row r="17" spans="1:15">
      <c r="A17" s="1" t="s">
        <v>30</v>
      </c>
      <c r="B17">
        <f>HYPERLINK("https://www.suredividend.com/sure-analysis-BANF/","Bancfirst Corp.")</f>
        <v>0</v>
      </c>
      <c r="C17" t="s">
        <v>169</v>
      </c>
      <c r="D17">
        <v>90.02</v>
      </c>
      <c r="E17">
        <v>0.01821817373916907</v>
      </c>
      <c r="F17">
        <v>29</v>
      </c>
      <c r="G17">
        <v>0.1111111111111112</v>
      </c>
      <c r="H17">
        <v>0.137543830351883</v>
      </c>
      <c r="I17">
        <v>1.510451822488914</v>
      </c>
      <c r="J17">
        <v>2960.84998</v>
      </c>
      <c r="K17">
        <v>15.33324692118074</v>
      </c>
      <c r="L17">
        <v>0.2617767456653231</v>
      </c>
      <c r="N17">
        <v>117.02</v>
      </c>
      <c r="O17">
        <v>73.73999999999999</v>
      </c>
    </row>
    <row r="18" spans="1:15">
      <c r="A18" s="1" t="s">
        <v>31</v>
      </c>
      <c r="B18">
        <f>HYPERLINK("https://www.suredividend.com/sure-analysis-BDX/","Becton, Dickinson And Co.")</f>
        <v>0</v>
      </c>
      <c r="C18" t="s">
        <v>166</v>
      </c>
      <c r="D18">
        <v>237.22</v>
      </c>
      <c r="E18">
        <v>0.01534440603659051</v>
      </c>
      <c r="F18">
        <v>51</v>
      </c>
      <c r="G18">
        <v>0.04597701149425282</v>
      </c>
      <c r="H18">
        <v>0.03943186329943948</v>
      </c>
      <c r="I18">
        <v>3.48091099720736</v>
      </c>
      <c r="J18">
        <v>67347.147515</v>
      </c>
      <c r="K18">
        <v>44.249111376636</v>
      </c>
      <c r="L18">
        <v>0.6567756598504453</v>
      </c>
      <c r="N18">
        <v>274.41</v>
      </c>
      <c r="O18">
        <v>215.1</v>
      </c>
    </row>
    <row r="19" spans="1:15">
      <c r="A19" s="1" t="s">
        <v>32</v>
      </c>
      <c r="B19">
        <f>HYPERLINK("https://www.suredividend.com/sure-analysis-BEN/","Franklin Resources, Inc.")</f>
        <v>0</v>
      </c>
      <c r="C19" t="s">
        <v>169</v>
      </c>
      <c r="D19">
        <v>29.59</v>
      </c>
      <c r="E19">
        <v>0.04055424129773572</v>
      </c>
      <c r="F19">
        <v>43</v>
      </c>
      <c r="G19">
        <v>0.03448275862068995</v>
      </c>
      <c r="H19">
        <v>0.05457794330579446</v>
      </c>
      <c r="I19">
        <v>1.1494802436171</v>
      </c>
      <c r="J19">
        <v>14802.635759</v>
      </c>
      <c r="K19">
        <v>15.3905549580786</v>
      </c>
      <c r="L19">
        <v>0.5834925094503045</v>
      </c>
      <c r="N19">
        <v>34.37</v>
      </c>
      <c r="O19">
        <v>20.01</v>
      </c>
    </row>
    <row r="20" spans="1:15">
      <c r="A20" s="1" t="s">
        <v>33</v>
      </c>
      <c r="B20">
        <f>HYPERLINK("https://www.suredividend.com/sure-analysis-BF.B/","Brown-Forman Corp.")</f>
        <v>0</v>
      </c>
      <c r="C20" t="s">
        <v>168</v>
      </c>
      <c r="D20">
        <v>67.03</v>
      </c>
      <c r="E20">
        <v>0.01223332836043563</v>
      </c>
      <c r="F20">
        <v>39</v>
      </c>
      <c r="G20" t="s">
        <v>177</v>
      </c>
      <c r="H20">
        <v>0.05397654882697389</v>
      </c>
      <c r="I20">
        <v>0.7678990419127231</v>
      </c>
      <c r="J20">
        <v>32107.282527</v>
      </c>
      <c r="K20">
        <v>36.23846786390519</v>
      </c>
      <c r="L20">
        <v>0.4173364358221321</v>
      </c>
      <c r="N20">
        <v>77.73</v>
      </c>
      <c r="O20">
        <v>59.73</v>
      </c>
    </row>
    <row r="21" spans="1:15">
      <c r="A21" s="1" t="s">
        <v>34</v>
      </c>
      <c r="B21">
        <f>HYPERLINK("https://www.suredividend.com/sure-analysis-BKH/","Black Hills Corporation")</f>
        <v>0</v>
      </c>
      <c r="C21" t="s">
        <v>171</v>
      </c>
      <c r="D21">
        <v>62.27</v>
      </c>
      <c r="E21">
        <v>0.04014774369680424</v>
      </c>
      <c r="F21">
        <v>52</v>
      </c>
      <c r="G21">
        <v>0.05042016806722693</v>
      </c>
      <c r="H21">
        <v>0.05642162229904302</v>
      </c>
      <c r="I21">
        <v>2.406983487102942</v>
      </c>
      <c r="J21">
        <v>4116.263575</v>
      </c>
      <c r="K21">
        <v>15.93061405976307</v>
      </c>
      <c r="L21">
        <v>0.6062930697992297</v>
      </c>
      <c r="N21">
        <v>78.27</v>
      </c>
      <c r="O21">
        <v>57.96</v>
      </c>
    </row>
    <row r="22" spans="1:15">
      <c r="A22" s="1" t="s">
        <v>35</v>
      </c>
      <c r="B22">
        <f>HYPERLINK("https://www.suredividend.com/sure-analysis-BMI/","Badger Meter Inc.")</f>
        <v>0</v>
      </c>
      <c r="C22" t="s">
        <v>167</v>
      </c>
      <c r="D22">
        <v>123.77</v>
      </c>
      <c r="E22">
        <v>0.007271552072392341</v>
      </c>
      <c r="F22">
        <v>30</v>
      </c>
      <c r="G22">
        <v>0.125</v>
      </c>
      <c r="H22">
        <v>0.1159579570439235</v>
      </c>
      <c r="I22">
        <v>0.8724900806150421</v>
      </c>
      <c r="J22">
        <v>3625.588669</v>
      </c>
      <c r="K22">
        <v>54.52340996511068</v>
      </c>
      <c r="L22">
        <v>0.3860575577942664</v>
      </c>
      <c r="N22">
        <v>124.35</v>
      </c>
      <c r="O22">
        <v>72.75</v>
      </c>
    </row>
    <row r="23" spans="1:15">
      <c r="A23" s="1" t="s">
        <v>36</v>
      </c>
      <c r="B23">
        <f>HYPERLINK("https://www.suredividend.com/sure-analysis-BRC/","Brady Corp.")</f>
        <v>0</v>
      </c>
      <c r="C23" t="s">
        <v>167</v>
      </c>
      <c r="D23">
        <v>56.09</v>
      </c>
      <c r="E23">
        <v>0.01640221073275094</v>
      </c>
      <c r="F23">
        <v>37</v>
      </c>
      <c r="G23">
        <v>0.02222222222222214</v>
      </c>
      <c r="H23">
        <v>0.02080302181960847</v>
      </c>
      <c r="I23">
        <v>0.9032600256029931</v>
      </c>
      <c r="J23">
        <v>2586.938108</v>
      </c>
      <c r="K23">
        <v>16.40063719933559</v>
      </c>
      <c r="L23">
        <v>0.2895064184624978</v>
      </c>
      <c r="N23">
        <v>56.35</v>
      </c>
      <c r="O23">
        <v>40.32</v>
      </c>
    </row>
    <row r="24" spans="1:15">
      <c r="A24" s="1" t="s">
        <v>37</v>
      </c>
      <c r="B24">
        <f>HYPERLINK("https://www.suredividend.com/sure-analysis-BRO/","Brown &amp; Brown, Inc.")</f>
        <v>0</v>
      </c>
      <c r="C24" t="s">
        <v>169</v>
      </c>
      <c r="D24">
        <v>56.76</v>
      </c>
      <c r="E24">
        <v>0.008104298801973222</v>
      </c>
      <c r="F24">
        <v>29</v>
      </c>
      <c r="G24" t="s">
        <v>177</v>
      </c>
      <c r="H24" t="s">
        <v>177</v>
      </c>
      <c r="I24">
        <v>0.43380932859894</v>
      </c>
      <c r="J24">
        <v>16136.55582</v>
      </c>
      <c r="K24">
        <v>24.48271251706873</v>
      </c>
      <c r="L24">
        <v>0.1830419108012405</v>
      </c>
      <c r="N24">
        <v>73.47</v>
      </c>
      <c r="O24">
        <v>52.62</v>
      </c>
    </row>
    <row r="25" spans="1:15">
      <c r="A25" s="1" t="s">
        <v>38</v>
      </c>
      <c r="B25">
        <f>HYPERLINK("https://www.suredividend.com/sure-analysis-CAH/","Cardinal Health, Inc.")</f>
        <v>0</v>
      </c>
      <c r="C25" t="s">
        <v>166</v>
      </c>
      <c r="D25">
        <v>75.2</v>
      </c>
      <c r="E25">
        <v>0.02632978723404255</v>
      </c>
      <c r="F25">
        <v>35</v>
      </c>
      <c r="G25">
        <v>0.009983700081499514</v>
      </c>
      <c r="H25">
        <v>0.01400528535156087</v>
      </c>
      <c r="I25">
        <v>1.956809231659648</v>
      </c>
      <c r="J25">
        <v>19374.457237</v>
      </c>
      <c r="K25" t="s">
        <v>177</v>
      </c>
      <c r="L25" t="s">
        <v>177</v>
      </c>
      <c r="N25">
        <v>81.05</v>
      </c>
      <c r="O25">
        <v>48.57</v>
      </c>
    </row>
    <row r="26" spans="1:15">
      <c r="A26" s="1" t="s">
        <v>39</v>
      </c>
      <c r="B26">
        <f>HYPERLINK("https://www.suredividend.com/sure-analysis-CAT/","Caterpillar Inc.")</f>
        <v>0</v>
      </c>
      <c r="C26" t="s">
        <v>167</v>
      </c>
      <c r="D26">
        <v>255.31</v>
      </c>
      <c r="E26">
        <v>0.01880067369080725</v>
      </c>
      <c r="F26">
        <v>29</v>
      </c>
      <c r="G26">
        <v>0.08108108108108092</v>
      </c>
      <c r="H26">
        <v>0.08997698704834534</v>
      </c>
      <c r="I26">
        <v>4.670468570311398</v>
      </c>
      <c r="J26">
        <v>131828.167052</v>
      </c>
      <c r="K26">
        <v>19.66117331124534</v>
      </c>
      <c r="L26">
        <v>0.369499095752484</v>
      </c>
      <c r="N26">
        <v>266.04</v>
      </c>
      <c r="O26">
        <v>158.78</v>
      </c>
    </row>
    <row r="27" spans="1:15">
      <c r="A27" s="1" t="s">
        <v>40</v>
      </c>
      <c r="B27">
        <f>HYPERLINK("https://www.suredividend.com/sure-analysis-CB/","Chubb Limited")</f>
        <v>0</v>
      </c>
      <c r="C27" t="s">
        <v>169</v>
      </c>
      <c r="D27">
        <v>207.1</v>
      </c>
      <c r="E27">
        <v>0.01603090294543699</v>
      </c>
      <c r="F27">
        <v>30</v>
      </c>
      <c r="G27">
        <v>0.03750000000000009</v>
      </c>
      <c r="H27">
        <v>0.03172498707259508</v>
      </c>
      <c r="I27">
        <v>3.270304337105089</v>
      </c>
      <c r="J27">
        <v>85637.158044</v>
      </c>
      <c r="K27">
        <v>16.11841860410314</v>
      </c>
      <c r="L27">
        <v>0.2607898195458604</v>
      </c>
      <c r="N27">
        <v>231.37</v>
      </c>
      <c r="O27">
        <v>173.11</v>
      </c>
    </row>
    <row r="28" spans="1:15">
      <c r="A28" s="1" t="s">
        <v>41</v>
      </c>
      <c r="B28">
        <f>HYPERLINK("https://www.suredividend.com/sure-analysis-CBSH/","Commerce Bancshares, Inc.")</f>
        <v>0</v>
      </c>
      <c r="C28" t="s">
        <v>169</v>
      </c>
      <c r="D28">
        <v>66.02</v>
      </c>
      <c r="E28">
        <v>0.01635867918812481</v>
      </c>
      <c r="F28">
        <v>54</v>
      </c>
      <c r="G28" t="s">
        <v>177</v>
      </c>
      <c r="H28" t="s">
        <v>177</v>
      </c>
      <c r="I28">
        <v>1.021166613638765</v>
      </c>
      <c r="J28">
        <v>8239.425201</v>
      </c>
      <c r="K28">
        <v>17.02539978621714</v>
      </c>
      <c r="L28">
        <v>0.2652380814646143</v>
      </c>
      <c r="N28">
        <v>72.59999999999999</v>
      </c>
      <c r="O28">
        <v>59.81</v>
      </c>
    </row>
    <row r="29" spans="1:15">
      <c r="A29" s="1" t="s">
        <v>42</v>
      </c>
      <c r="B29">
        <f>HYPERLINK("https://www.suredividend.com/sure-analysis-CBU/","Community Bank System, Inc.")</f>
        <v>0</v>
      </c>
      <c r="C29" t="s">
        <v>169</v>
      </c>
      <c r="D29">
        <v>59.66</v>
      </c>
      <c r="E29">
        <v>0.02950050284948039</v>
      </c>
      <c r="F29">
        <v>30</v>
      </c>
      <c r="G29">
        <v>0.02325581395348841</v>
      </c>
      <c r="H29">
        <v>0.05291848906511043</v>
      </c>
      <c r="I29">
        <v>1.72188143733727</v>
      </c>
      <c r="J29">
        <v>3208.130351</v>
      </c>
      <c r="K29">
        <v>17.10564949218333</v>
      </c>
      <c r="L29">
        <v>0.4976535946061474</v>
      </c>
      <c r="N29">
        <v>72.08</v>
      </c>
      <c r="O29">
        <v>54.63</v>
      </c>
    </row>
    <row r="30" spans="1:15">
      <c r="A30" s="1" t="s">
        <v>43</v>
      </c>
      <c r="B30">
        <f>HYPERLINK("https://www.suredividend.com/sure-analysis-CFR/","Cullen Frost Bankers Inc.")</f>
        <v>0</v>
      </c>
      <c r="C30" t="s">
        <v>169</v>
      </c>
      <c r="D30">
        <v>132.23</v>
      </c>
      <c r="E30">
        <v>0.02631777962640853</v>
      </c>
      <c r="F30">
        <v>29</v>
      </c>
      <c r="G30">
        <v>0.1599999999999999</v>
      </c>
      <c r="H30">
        <v>0.05363184912971142</v>
      </c>
      <c r="I30">
        <v>3.329040576135964</v>
      </c>
      <c r="J30">
        <v>8510.364188</v>
      </c>
      <c r="K30">
        <v>15.00244892244366</v>
      </c>
      <c r="L30">
        <v>0.3787304409710994</v>
      </c>
      <c r="N30">
        <v>158.59</v>
      </c>
      <c r="O30">
        <v>110.52</v>
      </c>
    </row>
    <row r="31" spans="1:15">
      <c r="A31" s="1" t="s">
        <v>44</v>
      </c>
      <c r="B31">
        <f>HYPERLINK("https://www.suredividend.com/sure-analysis-CHD/","Church &amp; Dwight Co., Inc.")</f>
        <v>0</v>
      </c>
      <c r="C31" t="s">
        <v>168</v>
      </c>
      <c r="D31">
        <v>84.22</v>
      </c>
      <c r="E31">
        <v>0.01294229399192591</v>
      </c>
      <c r="F31">
        <v>27</v>
      </c>
      <c r="G31">
        <v>0.03809523809523818</v>
      </c>
      <c r="H31">
        <v>0.04611986494485665</v>
      </c>
      <c r="I31">
        <v>1.054800746289309</v>
      </c>
      <c r="J31">
        <v>20553.108175</v>
      </c>
      <c r="K31">
        <v>49.65718331746799</v>
      </c>
      <c r="L31">
        <v>0.6278575870769696</v>
      </c>
      <c r="N31">
        <v>103.97</v>
      </c>
      <c r="O31">
        <v>69.68000000000001</v>
      </c>
    </row>
    <row r="32" spans="1:15">
      <c r="A32" s="1" t="s">
        <v>45</v>
      </c>
      <c r="B32">
        <f>HYPERLINK("https://www.suredividend.com/sure-analysis-CHRW/","C.H. Robinson Worldwide, Inc.")</f>
        <v>0</v>
      </c>
      <c r="C32" t="s">
        <v>167</v>
      </c>
      <c r="D32">
        <v>100.98</v>
      </c>
      <c r="E32">
        <v>0.02416320063378887</v>
      </c>
      <c r="F32">
        <v>25</v>
      </c>
      <c r="G32">
        <v>0.1090909090909089</v>
      </c>
      <c r="H32">
        <v>0.05806999970214632</v>
      </c>
      <c r="I32">
        <v>2.241942877390161</v>
      </c>
      <c r="J32">
        <v>11690.656346</v>
      </c>
      <c r="K32">
        <v>12.42993942261973</v>
      </c>
      <c r="L32">
        <v>0.3029652537013731</v>
      </c>
      <c r="M32">
        <v>0.7505753287846411</v>
      </c>
      <c r="N32">
        <v>119.91</v>
      </c>
      <c r="O32">
        <v>86.06999999999999</v>
      </c>
    </row>
    <row r="33" spans="1:15">
      <c r="A33" s="1" t="s">
        <v>46</v>
      </c>
      <c r="B33">
        <f>HYPERLINK("https://www.suredividend.com/sure-analysis-CINF/","Cincinnati Financial Corp.")</f>
        <v>0</v>
      </c>
      <c r="C33" t="s">
        <v>169</v>
      </c>
      <c r="D33">
        <v>121.06</v>
      </c>
      <c r="E33">
        <v>0.02478110028085247</v>
      </c>
      <c r="F33">
        <v>63</v>
      </c>
      <c r="G33">
        <v>0.09523809523809534</v>
      </c>
      <c r="H33">
        <v>0.05417968868186729</v>
      </c>
      <c r="I33">
        <v>2.733139092982854</v>
      </c>
      <c r="J33">
        <v>19035.541709</v>
      </c>
      <c r="K33" t="s">
        <v>177</v>
      </c>
      <c r="L33" t="s">
        <v>177</v>
      </c>
      <c r="N33">
        <v>140.48</v>
      </c>
      <c r="O33">
        <v>88.09</v>
      </c>
    </row>
    <row r="34" spans="1:15">
      <c r="A34" s="1" t="s">
        <v>47</v>
      </c>
      <c r="B34">
        <f>HYPERLINK("https://www.suredividend.com/sure-analysis-CL/","Colgate-Palmolive Co.")</f>
        <v>0</v>
      </c>
      <c r="C34" t="s">
        <v>168</v>
      </c>
      <c r="D34">
        <v>73.95</v>
      </c>
      <c r="E34">
        <v>0.02542258282623394</v>
      </c>
      <c r="F34">
        <v>60</v>
      </c>
      <c r="G34">
        <v>0.04444444444444451</v>
      </c>
      <c r="H34">
        <v>0.02275053066212362</v>
      </c>
      <c r="I34">
        <v>1.862255252757989</v>
      </c>
      <c r="J34">
        <v>61406.511521</v>
      </c>
      <c r="K34">
        <v>34.40140701428572</v>
      </c>
      <c r="L34">
        <v>0.8742982407314502</v>
      </c>
      <c r="N34">
        <v>82.73999999999999</v>
      </c>
      <c r="O34">
        <v>66.97</v>
      </c>
    </row>
    <row r="35" spans="1:15">
      <c r="A35" s="1" t="s">
        <v>48</v>
      </c>
      <c r="B35">
        <f>HYPERLINK("https://www.suredividend.com/sure-analysis-CLX/","Clorox Co.")</f>
        <v>0</v>
      </c>
      <c r="C35" t="s">
        <v>168</v>
      </c>
      <c r="D35">
        <v>155.83</v>
      </c>
      <c r="E35">
        <v>0.03028941795546428</v>
      </c>
      <c r="F35">
        <v>45</v>
      </c>
      <c r="G35">
        <v>0.01724137931034475</v>
      </c>
      <c r="H35">
        <v>0.0421306158714021</v>
      </c>
      <c r="I35">
        <v>4.642052470367682</v>
      </c>
      <c r="J35">
        <v>19248.88953</v>
      </c>
      <c r="K35">
        <v>44.25032075917242</v>
      </c>
      <c r="L35">
        <v>1.322522071329824</v>
      </c>
      <c r="N35">
        <v>157.77</v>
      </c>
      <c r="O35">
        <v>117.54</v>
      </c>
    </row>
    <row r="36" spans="1:15">
      <c r="A36" s="1" t="s">
        <v>49</v>
      </c>
      <c r="B36">
        <f>HYPERLINK("https://www.suredividend.com/sure-analysis-CNI/","Canadian National Railway Co.")</f>
        <v>0</v>
      </c>
      <c r="C36" t="s">
        <v>167</v>
      </c>
      <c r="D36">
        <v>119.31</v>
      </c>
      <c r="E36">
        <v>0.01978040398960691</v>
      </c>
      <c r="F36">
        <v>28</v>
      </c>
      <c r="G36">
        <v>0.5126421780395334</v>
      </c>
      <c r="H36">
        <v>0.1578676374379768</v>
      </c>
      <c r="I36">
        <v>2.028845952276676</v>
      </c>
      <c r="J36">
        <v>79959.548524</v>
      </c>
      <c r="K36">
        <v>21.19990413603301</v>
      </c>
      <c r="L36">
        <v>0.370227363554138</v>
      </c>
      <c r="N36">
        <v>135.27</v>
      </c>
      <c r="O36">
        <v>103.35</v>
      </c>
    </row>
    <row r="37" spans="1:15">
      <c r="A37" s="1" t="s">
        <v>50</v>
      </c>
      <c r="B37">
        <f>HYPERLINK("https://www.suredividend.com/sure-analysis-CPKF/","Chesapeake Financial Shares Inc")</f>
        <v>0</v>
      </c>
      <c r="C37" t="s">
        <v>169</v>
      </c>
      <c r="D37">
        <v>23.6</v>
      </c>
      <c r="E37">
        <v>0.02542372881355932</v>
      </c>
      <c r="F37">
        <v>30</v>
      </c>
      <c r="G37">
        <v>0.0714285714285714</v>
      </c>
      <c r="H37">
        <v>0.01389421401466451</v>
      </c>
      <c r="I37">
        <v>0.590000018477439</v>
      </c>
      <c r="J37">
        <v>111.183872</v>
      </c>
      <c r="K37">
        <v>0</v>
      </c>
      <c r="L37" t="s">
        <v>177</v>
      </c>
      <c r="N37">
        <v>29.53</v>
      </c>
      <c r="O37">
        <v>19.03</v>
      </c>
    </row>
    <row r="38" spans="1:15">
      <c r="A38" s="1" t="s">
        <v>51</v>
      </c>
      <c r="B38">
        <f>HYPERLINK("https://www.suredividend.com/sure-analysis-CSL/","Carlisle Companies Inc.")</f>
        <v>0</v>
      </c>
      <c r="C38" t="s">
        <v>167</v>
      </c>
      <c r="D38">
        <v>265.44</v>
      </c>
      <c r="E38">
        <v>0.01130198915009042</v>
      </c>
      <c r="F38">
        <v>46</v>
      </c>
      <c r="G38">
        <v>0.3888888888888888</v>
      </c>
      <c r="H38">
        <v>0.1517862983700349</v>
      </c>
      <c r="I38">
        <v>2.778872311081122</v>
      </c>
      <c r="J38">
        <v>13576.84271</v>
      </c>
      <c r="K38">
        <v>14.69355271636364</v>
      </c>
      <c r="L38">
        <v>0.1578904722205183</v>
      </c>
      <c r="N38">
        <v>316.06</v>
      </c>
      <c r="O38">
        <v>215.63</v>
      </c>
    </row>
    <row r="39" spans="1:15">
      <c r="A39" s="1" t="s">
        <v>52</v>
      </c>
      <c r="B39">
        <f>HYPERLINK("https://www.suredividend.com/sure-analysis-CSVI/","Computer Services, Inc.")</f>
        <v>0</v>
      </c>
      <c r="C39" t="s">
        <v>173</v>
      </c>
      <c r="D39">
        <v>57.98</v>
      </c>
      <c r="E39">
        <v>0</v>
      </c>
      <c r="G39">
        <v>0.07407407407407396</v>
      </c>
      <c r="H39" t="s">
        <v>177</v>
      </c>
      <c r="I39">
        <v>1.100000023841858</v>
      </c>
      <c r="J39">
        <v>1594.378453</v>
      </c>
      <c r="K39">
        <v>0</v>
      </c>
      <c r="L39" t="s">
        <v>177</v>
      </c>
      <c r="N39">
        <v>58.97</v>
      </c>
      <c r="O39">
        <v>35.82</v>
      </c>
    </row>
    <row r="40" spans="1:15">
      <c r="A40" s="1" t="s">
        <v>53</v>
      </c>
      <c r="B40">
        <f>HYPERLINK("https://www.suredividend.com/sure-analysis-CTAS/","Cintas Corporation")</f>
        <v>0</v>
      </c>
      <c r="C40" t="s">
        <v>167</v>
      </c>
      <c r="D40">
        <v>441.85</v>
      </c>
      <c r="E40">
        <v>0.01041077288672626</v>
      </c>
      <c r="F40">
        <v>40</v>
      </c>
      <c r="G40" t="s">
        <v>177</v>
      </c>
      <c r="H40" t="s">
        <v>177</v>
      </c>
      <c r="I40">
        <v>4.383700498777509</v>
      </c>
      <c r="J40">
        <v>44901.008646</v>
      </c>
      <c r="K40">
        <v>35.0754328642002</v>
      </c>
      <c r="L40">
        <v>0.3566884051080154</v>
      </c>
      <c r="N40">
        <v>469.02</v>
      </c>
      <c r="O40">
        <v>341.17</v>
      </c>
    </row>
    <row r="41" spans="1:15">
      <c r="A41" s="1" t="s">
        <v>54</v>
      </c>
      <c r="B41">
        <f>HYPERLINK("https://www.suredividend.com/sure-analysis-CTBI/","Community Trust Bancorp, Inc.")</f>
        <v>0</v>
      </c>
      <c r="C41" t="s">
        <v>169</v>
      </c>
      <c r="D41">
        <v>42.71</v>
      </c>
      <c r="E41">
        <v>0.04120814797471318</v>
      </c>
      <c r="F41">
        <v>42</v>
      </c>
      <c r="G41">
        <v>0.09999999999999987</v>
      </c>
      <c r="H41">
        <v>0.05922384104881218</v>
      </c>
      <c r="I41">
        <v>1.656213850640909</v>
      </c>
      <c r="J41">
        <v>767.785797</v>
      </c>
      <c r="K41">
        <v>9.384528279023151</v>
      </c>
      <c r="L41">
        <v>0.3616187446814212</v>
      </c>
      <c r="N41">
        <v>47.6</v>
      </c>
      <c r="O41">
        <v>38.33</v>
      </c>
    </row>
    <row r="42" spans="1:15">
      <c r="A42" s="1" t="s">
        <v>55</v>
      </c>
      <c r="B42">
        <f>HYPERLINK("https://www.suredividend.com/sure-analysis-CVX/","Chevron Corp.")</f>
        <v>0</v>
      </c>
      <c r="C42" t="s">
        <v>174</v>
      </c>
      <c r="D42">
        <v>164.96</v>
      </c>
      <c r="E42">
        <v>0.03661493695441319</v>
      </c>
      <c r="F42">
        <v>36</v>
      </c>
      <c r="G42">
        <v>0.06338028169014098</v>
      </c>
      <c r="H42">
        <v>0.06157769502902544</v>
      </c>
      <c r="I42">
        <v>5.698485004240697</v>
      </c>
      <c r="J42">
        <v>314524.950298</v>
      </c>
      <c r="K42">
        <v>8.86860144644692</v>
      </c>
      <c r="L42">
        <v>0.3117333153304539</v>
      </c>
      <c r="N42">
        <v>186.57</v>
      </c>
      <c r="O42">
        <v>129.2</v>
      </c>
    </row>
    <row r="43" spans="1:15">
      <c r="A43" s="1" t="s">
        <v>56</v>
      </c>
      <c r="B43">
        <f>HYPERLINK("https://www.suredividend.com/sure-analysis-CWT/","California Water Service Group")</f>
        <v>0</v>
      </c>
      <c r="C43" t="s">
        <v>171</v>
      </c>
      <c r="D43">
        <v>56.84</v>
      </c>
      <c r="E43">
        <v>0.01759324419422941</v>
      </c>
      <c r="F43">
        <v>54</v>
      </c>
      <c r="G43">
        <v>0.04000000000000004</v>
      </c>
      <c r="H43">
        <v>0.06756521663494941</v>
      </c>
      <c r="I43">
        <v>1.003819079838496</v>
      </c>
      <c r="J43">
        <v>3160.35544</v>
      </c>
      <c r="K43">
        <v>32.91659747528929</v>
      </c>
      <c r="L43">
        <v>0.5671294236375684</v>
      </c>
      <c r="N43">
        <v>65.84999999999999</v>
      </c>
      <c r="O43">
        <v>47.86</v>
      </c>
    </row>
    <row r="44" spans="1:15">
      <c r="A44" s="1" t="s">
        <v>57</v>
      </c>
      <c r="B44">
        <f>HYPERLINK("https://www.suredividend.com/sure-analysis-DCI/","Donaldson Co. Inc.")</f>
        <v>0</v>
      </c>
      <c r="C44" t="s">
        <v>167</v>
      </c>
      <c r="D44">
        <v>66.89</v>
      </c>
      <c r="E44">
        <v>0.01375392435341606</v>
      </c>
      <c r="F44">
        <v>26</v>
      </c>
      <c r="G44">
        <v>0.04545454545454541</v>
      </c>
      <c r="H44">
        <v>0.03895047748988278</v>
      </c>
      <c r="I44">
        <v>0.91483222617516</v>
      </c>
      <c r="J44">
        <v>8139.638079</v>
      </c>
      <c r="K44">
        <v>23.73764385768446</v>
      </c>
      <c r="L44">
        <v>0.3326662640636945</v>
      </c>
      <c r="N44">
        <v>66.95999999999999</v>
      </c>
      <c r="O44">
        <v>45.47</v>
      </c>
    </row>
    <row r="45" spans="1:15">
      <c r="A45" s="1" t="s">
        <v>58</v>
      </c>
      <c r="B45">
        <f>HYPERLINK("https://www.suredividend.com/sure-analysis-DOV/","Dover Corp.")</f>
        <v>0</v>
      </c>
      <c r="C45" t="s">
        <v>167</v>
      </c>
      <c r="D45">
        <v>154.65</v>
      </c>
      <c r="E45">
        <v>0.01306175234400259</v>
      </c>
      <c r="F45">
        <v>67</v>
      </c>
      <c r="G45">
        <v>0.01000000000000001</v>
      </c>
      <c r="H45">
        <v>0.01446882147577422</v>
      </c>
      <c r="I45">
        <v>2.004263522986496</v>
      </c>
      <c r="J45">
        <v>21606.64638</v>
      </c>
      <c r="K45">
        <v>20.28077071381372</v>
      </c>
      <c r="L45">
        <v>0.2701163777609832</v>
      </c>
      <c r="N45">
        <v>160.49</v>
      </c>
      <c r="O45">
        <v>113.69</v>
      </c>
    </row>
    <row r="46" spans="1:15">
      <c r="A46" s="1" t="s">
        <v>59</v>
      </c>
      <c r="B46">
        <f>HYPERLINK("https://www.suredividend.com/sure-analysis-EBTC/","Enterprise Bancorp, Inc.")</f>
        <v>0</v>
      </c>
      <c r="C46" t="s">
        <v>169</v>
      </c>
      <c r="D46">
        <v>35.47</v>
      </c>
      <c r="E46">
        <v>0.02593741189737807</v>
      </c>
      <c r="F46">
        <v>29</v>
      </c>
      <c r="G46" t="s">
        <v>177</v>
      </c>
      <c r="H46" t="s">
        <v>177</v>
      </c>
      <c r="I46">
        <v>0.8372662237859011</v>
      </c>
      <c r="J46">
        <v>430.04133</v>
      </c>
      <c r="K46">
        <v>0</v>
      </c>
      <c r="L46" t="s">
        <v>177</v>
      </c>
      <c r="N46">
        <v>39.88</v>
      </c>
      <c r="O46">
        <v>28.21</v>
      </c>
    </row>
    <row r="47" spans="1:15">
      <c r="A47" s="1" t="s">
        <v>60</v>
      </c>
      <c r="B47">
        <f>HYPERLINK("https://www.suredividend.com/sure-analysis-ECL/","Ecolab, Inc.")</f>
        <v>0</v>
      </c>
      <c r="C47" t="s">
        <v>170</v>
      </c>
      <c r="D47">
        <v>163.4</v>
      </c>
      <c r="E47">
        <v>0.01297429620563035</v>
      </c>
      <c r="F47">
        <v>31</v>
      </c>
      <c r="G47">
        <v>0.03921568627450989</v>
      </c>
      <c r="H47">
        <v>0.05268492238527456</v>
      </c>
      <c r="I47">
        <v>2.049309122848232</v>
      </c>
      <c r="J47">
        <v>46481.105016</v>
      </c>
      <c r="K47">
        <v>42.57681140954475</v>
      </c>
      <c r="L47">
        <v>0.5378764101963863</v>
      </c>
      <c r="N47">
        <v>183.57</v>
      </c>
      <c r="O47">
        <v>130.56</v>
      </c>
    </row>
    <row r="48" spans="1:15">
      <c r="A48" s="1" t="s">
        <v>61</v>
      </c>
      <c r="B48">
        <f>HYPERLINK("https://www.suredividend.com/sure-analysis-ED/","Consolidated Edison, Inc.")</f>
        <v>0</v>
      </c>
      <c r="C48" t="s">
        <v>171</v>
      </c>
      <c r="D48">
        <v>90.69</v>
      </c>
      <c r="E48">
        <v>0.03572609990076084</v>
      </c>
      <c r="F48">
        <v>49</v>
      </c>
      <c r="G48">
        <v>0.02531645569620244</v>
      </c>
      <c r="H48">
        <v>0.02526420565941589</v>
      </c>
      <c r="I48">
        <v>3.139349005446324</v>
      </c>
      <c r="J48">
        <v>32199.032954</v>
      </c>
      <c r="K48">
        <v>19.39700780390964</v>
      </c>
      <c r="L48">
        <v>0.6722374743996411</v>
      </c>
      <c r="N48">
        <v>100.42</v>
      </c>
      <c r="O48">
        <v>76.73</v>
      </c>
    </row>
    <row r="49" spans="1:15">
      <c r="A49" s="1" t="s">
        <v>62</v>
      </c>
      <c r="B49">
        <f>HYPERLINK("https://www.suredividend.com/sure-analysis-EFSI/","Eagle Financial Services, Inc.")</f>
        <v>0</v>
      </c>
      <c r="C49" t="s">
        <v>169</v>
      </c>
      <c r="D49">
        <v>35.31</v>
      </c>
      <c r="E49">
        <v>0.03398470688190314</v>
      </c>
      <c r="F49">
        <v>35</v>
      </c>
      <c r="G49">
        <v>0.0714285714285714</v>
      </c>
      <c r="H49">
        <v>0.04563955259127317</v>
      </c>
      <c r="I49">
        <v>1.1700000166893</v>
      </c>
      <c r="J49">
        <v>124.376791</v>
      </c>
      <c r="K49">
        <v>0</v>
      </c>
      <c r="L49" t="s">
        <v>177</v>
      </c>
      <c r="N49">
        <v>38.08</v>
      </c>
      <c r="O49">
        <v>33.31</v>
      </c>
    </row>
    <row r="50" spans="1:15">
      <c r="A50" s="1" t="s">
        <v>63</v>
      </c>
      <c r="B50">
        <f>HYPERLINK("https://www.suredividend.com/sure-analysis-EMR/","Emerson Electric Co.")</f>
        <v>0</v>
      </c>
      <c r="C50" t="s">
        <v>167</v>
      </c>
      <c r="D50">
        <v>85.54000000000001</v>
      </c>
      <c r="E50">
        <v>0.0243161094224924</v>
      </c>
      <c r="F50">
        <v>66</v>
      </c>
      <c r="G50">
        <v>0.009708737864077666</v>
      </c>
      <c r="H50">
        <v>0.01403354261880141</v>
      </c>
      <c r="I50">
        <v>2.043059874816431</v>
      </c>
      <c r="J50">
        <v>48877.556</v>
      </c>
      <c r="K50">
        <v>15.46268775703891</v>
      </c>
      <c r="L50">
        <v>0.3862116965626523</v>
      </c>
      <c r="N50">
        <v>99.06</v>
      </c>
      <c r="O50">
        <v>71.15000000000001</v>
      </c>
    </row>
    <row r="51" spans="1:15">
      <c r="A51" s="1" t="s">
        <v>64</v>
      </c>
      <c r="B51">
        <f>HYPERLINK("https://www.suredividend.com/sure-analysis-ENB/","Enbridge Inc")</f>
        <v>0</v>
      </c>
      <c r="C51" t="s">
        <v>174</v>
      </c>
      <c r="D51">
        <v>38.86</v>
      </c>
      <c r="E51">
        <v>0.06793618116314977</v>
      </c>
      <c r="F51">
        <v>27</v>
      </c>
      <c r="G51">
        <v>0.03197674418604657</v>
      </c>
      <c r="H51">
        <v>0.05752140923788907</v>
      </c>
      <c r="I51">
        <v>3.176880027181038</v>
      </c>
      <c r="J51">
        <v>78687.92352</v>
      </c>
      <c r="K51">
        <v>41.24201537981404</v>
      </c>
      <c r="L51">
        <v>3.378581332745973</v>
      </c>
      <c r="N51">
        <v>45.46</v>
      </c>
      <c r="O51">
        <v>33.92</v>
      </c>
    </row>
    <row r="52" spans="1:15">
      <c r="A52" s="1" t="s">
        <v>65</v>
      </c>
      <c r="B52">
        <f>HYPERLINK("https://www.suredividend.com/sure-analysis-EPD/","Enterprise Products Partners L P")</f>
        <v>0</v>
      </c>
      <c r="C52" t="s">
        <v>174</v>
      </c>
      <c r="D52">
        <v>26.09</v>
      </c>
      <c r="E52">
        <v>0.07512456880030663</v>
      </c>
      <c r="F52">
        <v>25</v>
      </c>
      <c r="G52">
        <v>0.05376344086021501</v>
      </c>
      <c r="H52">
        <v>0.02646826009095271</v>
      </c>
      <c r="I52">
        <v>1.853415750495794</v>
      </c>
      <c r="J52">
        <v>56636.337593</v>
      </c>
      <c r="K52">
        <v>10.4091780175023</v>
      </c>
      <c r="L52">
        <v>0.7503707491885805</v>
      </c>
      <c r="N52">
        <v>27.1</v>
      </c>
      <c r="O52">
        <v>21.68</v>
      </c>
    </row>
    <row r="53" spans="1:15">
      <c r="A53" s="1" t="s">
        <v>66</v>
      </c>
      <c r="B53">
        <f>HYPERLINK("https://www.suredividend.com/sure-analysis-ERIE/","Erie Indemnity Co.")</f>
        <v>0</v>
      </c>
      <c r="C53" t="s">
        <v>169</v>
      </c>
      <c r="D53">
        <v>235.67</v>
      </c>
      <c r="E53">
        <v>0.01883990325455086</v>
      </c>
      <c r="F53">
        <v>32</v>
      </c>
      <c r="G53">
        <v>0.072072072072072</v>
      </c>
      <c r="H53">
        <v>0.07214502590085092</v>
      </c>
      <c r="I53">
        <v>4.493101621293572</v>
      </c>
      <c r="J53">
        <v>10885.377656</v>
      </c>
      <c r="K53">
        <v>36.45849922651045</v>
      </c>
      <c r="L53">
        <v>0.7868829459358271</v>
      </c>
      <c r="N53">
        <v>285.1</v>
      </c>
      <c r="O53">
        <v>156.92</v>
      </c>
    </row>
    <row r="54" spans="1:15">
      <c r="A54" s="1" t="s">
        <v>67</v>
      </c>
      <c r="B54">
        <f>HYPERLINK("https://www.suredividend.com/sure-analysis-ES/","Eversource Energy")</f>
        <v>0</v>
      </c>
      <c r="C54" t="s">
        <v>171</v>
      </c>
      <c r="D54">
        <v>75.44</v>
      </c>
      <c r="E54">
        <v>0.03579003181336161</v>
      </c>
      <c r="F54">
        <v>25</v>
      </c>
      <c r="G54">
        <v>0.05882352941176472</v>
      </c>
      <c r="H54">
        <v>0.0597476908802026</v>
      </c>
      <c r="I54">
        <v>2.556442378746316</v>
      </c>
      <c r="J54">
        <v>26289.589582</v>
      </c>
      <c r="K54">
        <v>18.71311652780496</v>
      </c>
      <c r="L54">
        <v>0.6312203404311892</v>
      </c>
      <c r="N54">
        <v>92.2</v>
      </c>
      <c r="O54">
        <v>69.39</v>
      </c>
    </row>
    <row r="55" spans="1:15">
      <c r="A55" s="1" t="s">
        <v>68</v>
      </c>
      <c r="B55">
        <f>HYPERLINK("https://www.suredividend.com/sure-analysis-ESS/","Essex Property Trust, Inc.")</f>
        <v>0</v>
      </c>
      <c r="C55" t="s">
        <v>175</v>
      </c>
      <c r="D55">
        <v>232.18</v>
      </c>
      <c r="E55">
        <v>0.03979670944956499</v>
      </c>
      <c r="F55">
        <v>29</v>
      </c>
      <c r="G55">
        <v>0.05263157894736858</v>
      </c>
      <c r="H55">
        <v>0.03414621632574555</v>
      </c>
      <c r="I55">
        <v>8.675102264251006</v>
      </c>
      <c r="J55">
        <v>14979.864002</v>
      </c>
      <c r="K55">
        <v>36.68702840199356</v>
      </c>
      <c r="L55">
        <v>1.383588877870974</v>
      </c>
      <c r="N55">
        <v>353.43</v>
      </c>
      <c r="O55">
        <v>203.13</v>
      </c>
    </row>
    <row r="56" spans="1:15">
      <c r="A56" s="1" t="s">
        <v>69</v>
      </c>
      <c r="B56">
        <f>HYPERLINK("https://www.suredividend.com/sure-analysis-ETR/","Entergy Corp.")</f>
        <v>0</v>
      </c>
      <c r="C56" t="s">
        <v>171</v>
      </c>
      <c r="D56">
        <v>105.07</v>
      </c>
      <c r="E56">
        <v>0.04073474826306273</v>
      </c>
      <c r="F56">
        <v>29</v>
      </c>
      <c r="G56">
        <v>0.05940594059405946</v>
      </c>
      <c r="H56">
        <v>0.03752543962849475</v>
      </c>
      <c r="I56">
        <v>4.071165671429832</v>
      </c>
      <c r="J56">
        <v>22211.408295</v>
      </c>
      <c r="K56">
        <v>20.13423935778477</v>
      </c>
      <c r="L56">
        <v>0.7581314099496894</v>
      </c>
      <c r="N56">
        <v>120.99</v>
      </c>
      <c r="O56">
        <v>92.14</v>
      </c>
    </row>
    <row r="57" spans="1:15">
      <c r="A57" s="1" t="s">
        <v>70</v>
      </c>
      <c r="B57">
        <f>HYPERLINK("https://www.suredividend.com/sure-analysis-EXPD/","Expeditors International Of Washington, Inc.")</f>
        <v>0</v>
      </c>
      <c r="C57" t="s">
        <v>167</v>
      </c>
      <c r="D57">
        <v>109.4</v>
      </c>
      <c r="E57">
        <v>0.01224862888482633</v>
      </c>
      <c r="F57">
        <v>27</v>
      </c>
      <c r="G57" t="s">
        <v>177</v>
      </c>
      <c r="H57" t="s">
        <v>177</v>
      </c>
      <c r="I57">
        <v>1.336046762423824</v>
      </c>
      <c r="J57">
        <v>16891.146014</v>
      </c>
      <c r="K57">
        <v>12.44375899319213</v>
      </c>
      <c r="L57">
        <v>0.1617490027147487</v>
      </c>
      <c r="N57">
        <v>119.9</v>
      </c>
      <c r="O57">
        <v>85.56999999999999</v>
      </c>
    </row>
    <row r="58" spans="1:15">
      <c r="A58" s="1" t="s">
        <v>71</v>
      </c>
      <c r="B58">
        <f>HYPERLINK("https://www.suredividend.com/sure-analysis-FELE/","Franklin Electric Co., Inc.")</f>
        <v>0</v>
      </c>
      <c r="C58" t="s">
        <v>167</v>
      </c>
      <c r="D58">
        <v>96.78</v>
      </c>
      <c r="E58">
        <v>0.009299442033477991</v>
      </c>
      <c r="F58">
        <v>31</v>
      </c>
      <c r="G58">
        <v>0.1538461538461537</v>
      </c>
      <c r="H58">
        <v>0.1339665776330272</v>
      </c>
      <c r="I58">
        <v>0.8071897565210561</v>
      </c>
      <c r="J58">
        <v>4469.367662</v>
      </c>
      <c r="K58">
        <v>23.15326658567921</v>
      </c>
      <c r="L58">
        <v>0.196396534433347</v>
      </c>
      <c r="N58">
        <v>100</v>
      </c>
      <c r="O58">
        <v>67.59999999999999</v>
      </c>
    </row>
    <row r="59" spans="1:15">
      <c r="A59" s="1" t="s">
        <v>72</v>
      </c>
      <c r="B59">
        <f>HYPERLINK("https://www.suredividend.com/sure-analysis-FFMR/","First Farmers Financial Corp")</f>
        <v>0</v>
      </c>
      <c r="C59" t="s">
        <v>169</v>
      </c>
      <c r="D59">
        <v>62.79</v>
      </c>
      <c r="E59">
        <v>0.0254817646121994</v>
      </c>
      <c r="F59">
        <v>31</v>
      </c>
      <c r="G59">
        <v>0.2777777777777779</v>
      </c>
      <c r="H59">
        <v>0.02328072821538041</v>
      </c>
      <c r="I59">
        <v>1.729999989271164</v>
      </c>
      <c r="J59">
        <v>440.662543</v>
      </c>
      <c r="K59">
        <v>0</v>
      </c>
      <c r="L59" t="s">
        <v>177</v>
      </c>
      <c r="N59">
        <v>68.98</v>
      </c>
      <c r="O59">
        <v>51.39</v>
      </c>
    </row>
    <row r="60" spans="1:15">
      <c r="A60" s="1" t="s">
        <v>73</v>
      </c>
      <c r="B60">
        <f>HYPERLINK("https://www.suredividend.com/sure-analysis-FLIC/","First Of Long Island Corp.")</f>
        <v>0</v>
      </c>
      <c r="C60" t="s">
        <v>169</v>
      </c>
      <c r="D60">
        <v>17.03</v>
      </c>
      <c r="E60">
        <v>0.04932472108044627</v>
      </c>
      <c r="F60">
        <v>45</v>
      </c>
      <c r="G60">
        <v>0.04999999999999982</v>
      </c>
      <c r="H60">
        <v>0.06961037572506878</v>
      </c>
      <c r="I60">
        <v>0.806108411746954</v>
      </c>
      <c r="J60">
        <v>385.875651</v>
      </c>
      <c r="K60">
        <v>8.38131302041703</v>
      </c>
      <c r="L60">
        <v>0.4071254604782596</v>
      </c>
      <c r="N60">
        <v>20.72</v>
      </c>
      <c r="O60">
        <v>15.94</v>
      </c>
    </row>
    <row r="61" spans="1:15">
      <c r="A61" s="1" t="s">
        <v>74</v>
      </c>
      <c r="B61">
        <f>HYPERLINK("https://www.suredividend.com/sure-analysis-FMCB/","Farmers &amp; Merchants Bancorp")</f>
        <v>0</v>
      </c>
      <c r="C61" t="s">
        <v>169</v>
      </c>
      <c r="D61">
        <v>1012.2</v>
      </c>
      <c r="E61">
        <v>0.01639992096423632</v>
      </c>
      <c r="F61">
        <v>58</v>
      </c>
      <c r="G61" t="s">
        <v>177</v>
      </c>
      <c r="H61" t="s">
        <v>177</v>
      </c>
      <c r="I61">
        <v>16.15000009536743</v>
      </c>
      <c r="J61">
        <v>773.124433</v>
      </c>
      <c r="K61">
        <v>0</v>
      </c>
      <c r="L61" t="s">
        <v>177</v>
      </c>
      <c r="N61">
        <v>1088</v>
      </c>
      <c r="O61">
        <v>899.61</v>
      </c>
    </row>
    <row r="62" spans="1:15">
      <c r="A62" s="1" t="s">
        <v>75</v>
      </c>
      <c r="B62">
        <f>HYPERLINK("https://www.suredividend.com/sure-analysis-FRT/","Federal Realty Investment Trust.")</f>
        <v>0</v>
      </c>
      <c r="C62" t="s">
        <v>175</v>
      </c>
      <c r="D62">
        <v>107.25</v>
      </c>
      <c r="E62">
        <v>0.04027972027972028</v>
      </c>
      <c r="F62">
        <v>55</v>
      </c>
      <c r="G62">
        <v>0.009345794392523477</v>
      </c>
      <c r="H62">
        <v>0.01551127839748156</v>
      </c>
      <c r="I62">
        <v>4.242230857101854</v>
      </c>
      <c r="J62">
        <v>8725.128554999999</v>
      </c>
      <c r="K62">
        <v>0</v>
      </c>
      <c r="L62" t="s">
        <v>177</v>
      </c>
      <c r="N62">
        <v>125.35</v>
      </c>
      <c r="O62">
        <v>85.52</v>
      </c>
    </row>
    <row r="63" spans="1:15">
      <c r="A63" s="1" t="s">
        <v>76</v>
      </c>
      <c r="B63">
        <f>HYPERLINK("https://www.suredividend.com/sure-analysis-FUL/","H.B. Fuller Company")</f>
        <v>0</v>
      </c>
      <c r="C63" t="s">
        <v>170</v>
      </c>
      <c r="D63">
        <v>72.20999999999999</v>
      </c>
      <c r="E63">
        <v>0.01052485805290126</v>
      </c>
      <c r="F63">
        <v>53</v>
      </c>
      <c r="G63" t="s">
        <v>177</v>
      </c>
      <c r="H63" t="s">
        <v>177</v>
      </c>
      <c r="I63">
        <v>0.7568629131014071</v>
      </c>
      <c r="J63">
        <v>3884.891212</v>
      </c>
      <c r="K63">
        <v>21.54526413658472</v>
      </c>
      <c r="L63">
        <v>0.2321665377611678</v>
      </c>
      <c r="N63">
        <v>81.2</v>
      </c>
      <c r="O63">
        <v>56.9</v>
      </c>
    </row>
    <row r="64" spans="1:15">
      <c r="A64" s="1" t="s">
        <v>77</v>
      </c>
      <c r="B64">
        <f>HYPERLINK("https://www.suredividend.com/sure-analysis-GD/","General Dynamics Corp.")</f>
        <v>0</v>
      </c>
      <c r="C64" t="s">
        <v>167</v>
      </c>
      <c r="D64">
        <v>231.04</v>
      </c>
      <c r="E64">
        <v>0.02181440443213296</v>
      </c>
      <c r="F64">
        <v>31</v>
      </c>
      <c r="G64">
        <v>0.05882352941176472</v>
      </c>
      <c r="H64">
        <v>0.06261885889987062</v>
      </c>
      <c r="I64">
        <v>4.998809653600768</v>
      </c>
      <c r="J64">
        <v>63404.319676</v>
      </c>
      <c r="K64">
        <v>18.70333913751032</v>
      </c>
      <c r="L64">
        <v>0.4100746229368964</v>
      </c>
      <c r="N64">
        <v>255.49</v>
      </c>
      <c r="O64">
        <v>204.68</v>
      </c>
    </row>
    <row r="65" spans="1:15">
      <c r="A65" s="1" t="s">
        <v>78</v>
      </c>
      <c r="B65">
        <f>HYPERLINK("https://www.suredividend.com/sure-analysis-GGG/","Graco Inc.")</f>
        <v>0</v>
      </c>
      <c r="C65" t="s">
        <v>167</v>
      </c>
      <c r="D65">
        <v>71.08</v>
      </c>
      <c r="E65">
        <v>0.01322453573438379</v>
      </c>
      <c r="F65">
        <v>26</v>
      </c>
      <c r="G65">
        <v>0.1190476190476191</v>
      </c>
      <c r="H65">
        <v>0.1214254213452666</v>
      </c>
      <c r="I65">
        <v>0.8627943368147181</v>
      </c>
      <c r="J65">
        <v>11925.558169</v>
      </c>
      <c r="K65">
        <v>25.8888258184068</v>
      </c>
      <c r="L65">
        <v>0.3243587732386158</v>
      </c>
      <c r="N65">
        <v>72.87</v>
      </c>
      <c r="O65">
        <v>56.08</v>
      </c>
    </row>
    <row r="66" spans="1:15">
      <c r="A66" s="1" t="s">
        <v>79</v>
      </c>
      <c r="B66">
        <f>HYPERLINK("https://www.suredividend.com/sure-analysis-GPC/","Genuine Parts Co.")</f>
        <v>0</v>
      </c>
      <c r="C66" t="s">
        <v>172</v>
      </c>
      <c r="D66">
        <v>171.8</v>
      </c>
      <c r="E66">
        <v>0.02211874272409779</v>
      </c>
      <c r="F66">
        <v>67</v>
      </c>
      <c r="G66">
        <v>0.06145251396648055</v>
      </c>
      <c r="H66">
        <v>0.05700787217295233</v>
      </c>
      <c r="I66">
        <v>3.606252160183648</v>
      </c>
      <c r="J66">
        <v>24190.65789</v>
      </c>
      <c r="K66">
        <v>20.45373927154877</v>
      </c>
      <c r="L66">
        <v>0.4339653622362994</v>
      </c>
      <c r="N66">
        <v>186.68</v>
      </c>
      <c r="O66">
        <v>115.5</v>
      </c>
    </row>
    <row r="67" spans="1:15">
      <c r="A67" s="1" t="s">
        <v>80</v>
      </c>
      <c r="B67">
        <f>HYPERLINK("https://www.suredividend.com/sure-analysis-GRC/","Gorman-Rupp Co.")</f>
        <v>0</v>
      </c>
      <c r="C67" t="s">
        <v>167</v>
      </c>
      <c r="D67">
        <v>27.89</v>
      </c>
      <c r="E67">
        <v>0.02509860164933668</v>
      </c>
      <c r="F67">
        <v>50</v>
      </c>
      <c r="G67">
        <v>0.02941176470588247</v>
      </c>
      <c r="H67">
        <v>0.06961037572506878</v>
      </c>
      <c r="I67">
        <v>0.683677604870488</v>
      </c>
      <c r="J67">
        <v>727.785785</v>
      </c>
      <c r="K67">
        <v>47.53352392724185</v>
      </c>
      <c r="L67">
        <v>1.165293343907428</v>
      </c>
      <c r="N67">
        <v>38.95</v>
      </c>
      <c r="O67">
        <v>22.39</v>
      </c>
    </row>
    <row r="68" spans="1:15">
      <c r="A68" s="1" t="s">
        <v>81</v>
      </c>
      <c r="B68">
        <f>HYPERLINK("https://www.suredividend.com/sure-analysis-GWW/","W.W. Grainger Inc.")</f>
        <v>0</v>
      </c>
      <c r="C68" t="s">
        <v>167</v>
      </c>
      <c r="D68">
        <v>697.59</v>
      </c>
      <c r="E68">
        <v>0.00986252669906392</v>
      </c>
      <c r="F68">
        <v>51</v>
      </c>
      <c r="G68">
        <v>0</v>
      </c>
      <c r="H68">
        <v>0.04808838399458915</v>
      </c>
      <c r="I68">
        <v>6.836668533206117</v>
      </c>
      <c r="J68">
        <v>35018.508759</v>
      </c>
      <c r="K68">
        <v>22.6363986808662</v>
      </c>
      <c r="L68">
        <v>0.2258562449027459</v>
      </c>
      <c r="N68">
        <v>697.91</v>
      </c>
      <c r="O68">
        <v>435.43</v>
      </c>
    </row>
    <row r="69" spans="1:15">
      <c r="A69" s="1" t="s">
        <v>82</v>
      </c>
      <c r="B69">
        <f>HYPERLINK("https://www.suredividend.com/sure-analysis-HRL/","Hormel Foods Corp.")</f>
        <v>0</v>
      </c>
      <c r="C69" t="s">
        <v>168</v>
      </c>
      <c r="D69">
        <v>40.63</v>
      </c>
      <c r="E69">
        <v>0.02707359094265321</v>
      </c>
      <c r="F69">
        <v>57</v>
      </c>
      <c r="G69">
        <v>0.05769230769230771</v>
      </c>
      <c r="H69">
        <v>0.0796084730466029</v>
      </c>
      <c r="I69">
        <v>1.046085118391836</v>
      </c>
      <c r="J69">
        <v>22205.632661</v>
      </c>
      <c r="K69">
        <v>22.70201215730957</v>
      </c>
      <c r="L69">
        <v>0.5876882687594585</v>
      </c>
      <c r="N69">
        <v>54.18</v>
      </c>
      <c r="O69">
        <v>40.06</v>
      </c>
    </row>
    <row r="70" spans="1:15">
      <c r="A70" s="1" t="s">
        <v>83</v>
      </c>
      <c r="B70">
        <f>HYPERLINK("https://www.suredividend.com/sure-analysis-IBM/","International Business Machines Corp.")</f>
        <v>0</v>
      </c>
      <c r="C70" t="s">
        <v>173</v>
      </c>
      <c r="D70">
        <v>129.64</v>
      </c>
      <c r="E70">
        <v>0.05091021289725393</v>
      </c>
      <c r="F70">
        <v>27</v>
      </c>
      <c r="G70">
        <v>0.006097560975609539</v>
      </c>
      <c r="H70">
        <v>0.00998949894044987</v>
      </c>
      <c r="I70">
        <v>6.481483654901445</v>
      </c>
      <c r="J70">
        <v>117210.941699</v>
      </c>
      <c r="K70">
        <v>71.4265336376112</v>
      </c>
      <c r="L70">
        <v>3.600824252723025</v>
      </c>
      <c r="N70">
        <v>151.35</v>
      </c>
      <c r="O70">
        <v>112.8</v>
      </c>
    </row>
    <row r="71" spans="1:15">
      <c r="A71" s="1" t="s">
        <v>84</v>
      </c>
      <c r="B71">
        <f>HYPERLINK("https://www.suredividend.com/sure-analysis-ITW/","Illinois Tool Works, Inc.")</f>
        <v>0</v>
      </c>
      <c r="C71" t="s">
        <v>167</v>
      </c>
      <c r="D71">
        <v>238.93</v>
      </c>
      <c r="E71">
        <v>0.02193110952998786</v>
      </c>
      <c r="F71">
        <v>58</v>
      </c>
      <c r="G71">
        <v>0.07377049180327866</v>
      </c>
      <c r="H71">
        <v>0.1092650726196118</v>
      </c>
      <c r="I71">
        <v>5.01282567958981</v>
      </c>
      <c r="J71">
        <v>72889.93092899999</v>
      </c>
      <c r="K71">
        <v>24.02436747828939</v>
      </c>
      <c r="L71">
        <v>0.5130834881872887</v>
      </c>
      <c r="N71">
        <v>253.37</v>
      </c>
      <c r="O71">
        <v>171.29</v>
      </c>
    </row>
    <row r="72" spans="1:15">
      <c r="A72" s="1" t="s">
        <v>85</v>
      </c>
      <c r="B72">
        <f>HYPERLINK("https://www.suredividend.com/sure-analysis-JKHY/","Jack Henry &amp; Associates, Inc.")</f>
        <v>0</v>
      </c>
      <c r="C72" t="s">
        <v>173</v>
      </c>
      <c r="D72">
        <v>166.06</v>
      </c>
      <c r="E72">
        <v>0.01252559315909912</v>
      </c>
      <c r="F72">
        <v>33</v>
      </c>
      <c r="G72" t="s">
        <v>177</v>
      </c>
      <c r="H72" t="s">
        <v>177</v>
      </c>
      <c r="I72">
        <v>1.952392519049744</v>
      </c>
      <c r="J72">
        <v>12120.840126</v>
      </c>
      <c r="K72">
        <v>34.38965466787344</v>
      </c>
      <c r="L72">
        <v>0.405060688599532</v>
      </c>
      <c r="N72">
        <v>211.53</v>
      </c>
      <c r="O72">
        <v>162.06</v>
      </c>
    </row>
    <row r="73" spans="1:15">
      <c r="A73" s="1" t="s">
        <v>86</v>
      </c>
      <c r="B73">
        <f>HYPERLINK("https://www.suredividend.com/sure-analysis-JNJ/","Johnson &amp; Johnson")</f>
        <v>0</v>
      </c>
      <c r="C73" t="s">
        <v>166</v>
      </c>
      <c r="D73">
        <v>154.02</v>
      </c>
      <c r="E73">
        <v>0.02934683807297753</v>
      </c>
      <c r="F73">
        <v>60</v>
      </c>
      <c r="G73">
        <v>0.06603773584905648</v>
      </c>
      <c r="H73">
        <v>0.04656736199533262</v>
      </c>
      <c r="I73">
        <v>4.473961450455023</v>
      </c>
      <c r="J73">
        <v>401112.176388</v>
      </c>
      <c r="K73">
        <v>22.35729203433811</v>
      </c>
      <c r="L73">
        <v>0.6647788187897508</v>
      </c>
      <c r="N73">
        <v>181.77</v>
      </c>
      <c r="O73">
        <v>151.23</v>
      </c>
    </row>
    <row r="74" spans="1:15">
      <c r="A74" s="1" t="s">
        <v>87</v>
      </c>
      <c r="B74">
        <f>HYPERLINK("https://www.suredividend.com/sure-analysis-KMB/","Kimberly-Clark Corp.")</f>
        <v>0</v>
      </c>
      <c r="C74" t="s">
        <v>168</v>
      </c>
      <c r="D74">
        <v>126.49</v>
      </c>
      <c r="E74">
        <v>0.03731520278282868</v>
      </c>
      <c r="F74">
        <v>51</v>
      </c>
      <c r="G74">
        <v>0.01754385964912264</v>
      </c>
      <c r="H74">
        <v>0.03012896281839894</v>
      </c>
      <c r="I74">
        <v>3.449843789823295</v>
      </c>
      <c r="J74">
        <v>42684.525343</v>
      </c>
      <c r="K74">
        <v>22.07059221481902</v>
      </c>
      <c r="L74">
        <v>0.6031195436754013</v>
      </c>
      <c r="N74">
        <v>140.74</v>
      </c>
      <c r="O74">
        <v>107.82</v>
      </c>
    </row>
    <row r="75" spans="1:15">
      <c r="A75" s="1" t="s">
        <v>88</v>
      </c>
      <c r="B75">
        <f>HYPERLINK("https://www.suredividend.com/sure-analysis-KO/","Coca-Cola Co")</f>
        <v>0</v>
      </c>
      <c r="C75" t="s">
        <v>168</v>
      </c>
      <c r="D75">
        <v>59.44</v>
      </c>
      <c r="E75">
        <v>0.03095558546433378</v>
      </c>
      <c r="F75">
        <v>61</v>
      </c>
      <c r="G75">
        <v>0.04761904761904767</v>
      </c>
      <c r="H75">
        <v>0.02441897433224605</v>
      </c>
      <c r="I75">
        <v>1.741268720121097</v>
      </c>
      <c r="J75">
        <v>257178.559582</v>
      </c>
      <c r="K75">
        <v>26.95226992051142</v>
      </c>
      <c r="L75">
        <v>0.7950998722014142</v>
      </c>
      <c r="N75">
        <v>65.77</v>
      </c>
      <c r="O75">
        <v>53.63</v>
      </c>
    </row>
    <row r="76" spans="1:15">
      <c r="A76" s="1" t="s">
        <v>89</v>
      </c>
      <c r="B76">
        <f>HYPERLINK("https://www.suredividend.com/sure-analysis-LANC/","Lancaster Colony Corp.")</f>
        <v>0</v>
      </c>
      <c r="C76" t="s">
        <v>168</v>
      </c>
      <c r="D76">
        <v>190.08</v>
      </c>
      <c r="E76">
        <v>0.01788720538720539</v>
      </c>
      <c r="F76">
        <v>60</v>
      </c>
      <c r="G76">
        <v>0.0625</v>
      </c>
      <c r="H76">
        <v>0.07214502590085092</v>
      </c>
      <c r="I76">
        <v>3.227365427867739</v>
      </c>
      <c r="J76">
        <v>5240.69568</v>
      </c>
      <c r="K76">
        <v>51.45453338700651</v>
      </c>
      <c r="L76">
        <v>0.8699098188322746</v>
      </c>
      <c r="N76">
        <v>213.11</v>
      </c>
      <c r="O76">
        <v>115.2</v>
      </c>
    </row>
    <row r="77" spans="1:15">
      <c r="A77" s="1" t="s">
        <v>90</v>
      </c>
      <c r="B77">
        <f>HYPERLINK("https://www.suredividend.com/sure-analysis-LECO/","Lincoln Electric Holdings, Inc.")</f>
        <v>0</v>
      </c>
      <c r="C77" t="s">
        <v>167</v>
      </c>
      <c r="D77">
        <v>173.44</v>
      </c>
      <c r="E77">
        <v>0.01476014760147602</v>
      </c>
      <c r="F77">
        <v>27</v>
      </c>
      <c r="G77" t="s">
        <v>177</v>
      </c>
      <c r="H77" t="s">
        <v>177</v>
      </c>
      <c r="I77">
        <v>2.305094427244403</v>
      </c>
      <c r="J77">
        <v>9986.942818</v>
      </c>
      <c r="K77">
        <v>21.14874046621942</v>
      </c>
      <c r="L77">
        <v>0.2867032869706969</v>
      </c>
      <c r="N77">
        <v>176.52</v>
      </c>
      <c r="O77">
        <v>117.12</v>
      </c>
    </row>
    <row r="78" spans="1:15">
      <c r="A78" s="1" t="s">
        <v>91</v>
      </c>
      <c r="B78">
        <f>HYPERLINK("https://www.suredividend.com/sure-analysis-LEG/","Leggett &amp; Platt, Inc.")</f>
        <v>0</v>
      </c>
      <c r="C78" t="s">
        <v>172</v>
      </c>
      <c r="D78">
        <v>34.76</v>
      </c>
      <c r="E78">
        <v>0.05063291139240507</v>
      </c>
      <c r="F78">
        <v>51</v>
      </c>
      <c r="G78">
        <v>0.04761904761904767</v>
      </c>
      <c r="H78">
        <v>0.04095039696925684</v>
      </c>
      <c r="I78">
        <v>1.708210534387782</v>
      </c>
      <c r="J78">
        <v>4620.384188</v>
      </c>
      <c r="K78">
        <v>14.91408711491285</v>
      </c>
      <c r="L78">
        <v>0.7525156539153225</v>
      </c>
      <c r="N78">
        <v>40.91</v>
      </c>
      <c r="O78">
        <v>29.89</v>
      </c>
    </row>
    <row r="79" spans="1:15">
      <c r="A79" s="1" t="s">
        <v>92</v>
      </c>
      <c r="B79">
        <f>HYPERLINK("https://www.suredividend.com/sure-analysis-LIN/","Linde Plc.")</f>
        <v>0</v>
      </c>
      <c r="C79" t="s">
        <v>170</v>
      </c>
      <c r="D79">
        <v>362.38</v>
      </c>
      <c r="E79">
        <v>0.01407362437220597</v>
      </c>
      <c r="F79">
        <v>30</v>
      </c>
      <c r="G79" t="s">
        <v>177</v>
      </c>
      <c r="H79" t="s">
        <v>177</v>
      </c>
      <c r="I79">
        <v>0</v>
      </c>
      <c r="J79">
        <v>0</v>
      </c>
      <c r="K79">
        <v>0</v>
      </c>
      <c r="L79" t="s">
        <v>177</v>
      </c>
      <c r="N79">
        <v>362.74</v>
      </c>
      <c r="O79">
        <v>349.55</v>
      </c>
    </row>
    <row r="80" spans="1:15">
      <c r="A80" s="1" t="s">
        <v>93</v>
      </c>
      <c r="B80">
        <f>HYPERLINK("https://www.suredividend.com/sure-analysis-LOW/","Lowe`s Cos., Inc.")</f>
        <v>0</v>
      </c>
      <c r="C80" t="s">
        <v>172</v>
      </c>
      <c r="D80">
        <v>199.73</v>
      </c>
      <c r="E80">
        <v>0.02102838832423772</v>
      </c>
      <c r="F80">
        <v>60</v>
      </c>
      <c r="G80">
        <v>0.3125</v>
      </c>
      <c r="H80">
        <v>0.2069272376856006</v>
      </c>
      <c r="I80">
        <v>3.92045425163089</v>
      </c>
      <c r="J80">
        <v>123972.524247</v>
      </c>
      <c r="K80">
        <v>18.6116985808302</v>
      </c>
      <c r="L80">
        <v>0.3821105508412174</v>
      </c>
      <c r="N80">
        <v>233.55</v>
      </c>
      <c r="O80">
        <v>167.36</v>
      </c>
    </row>
    <row r="81" spans="1:15">
      <c r="A81" s="1" t="s">
        <v>94</v>
      </c>
      <c r="B81">
        <f>HYPERLINK("https://www.suredividend.com/sure-analysis-MATW/","Matthews International Corp.")</f>
        <v>0</v>
      </c>
      <c r="C81" t="s">
        <v>167</v>
      </c>
      <c r="D81">
        <v>38.97</v>
      </c>
      <c r="E81">
        <v>0.02360790351552476</v>
      </c>
      <c r="F81">
        <v>29</v>
      </c>
      <c r="G81">
        <v>0.04545454545454541</v>
      </c>
      <c r="H81">
        <v>0.03895047748988278</v>
      </c>
      <c r="I81">
        <v>0.8941110991297131</v>
      </c>
      <c r="J81">
        <v>1185.455904</v>
      </c>
      <c r="K81" t="s">
        <v>177</v>
      </c>
      <c r="L81" t="s">
        <v>177</v>
      </c>
      <c r="N81">
        <v>39.64</v>
      </c>
      <c r="O81">
        <v>21.99</v>
      </c>
    </row>
    <row r="82" spans="1:15">
      <c r="A82" s="1" t="s">
        <v>95</v>
      </c>
      <c r="B82">
        <f>HYPERLINK("https://www.suredividend.com/sure-analysis-MCD/","McDonald`s Corp")</f>
        <v>0</v>
      </c>
      <c r="C82" t="s">
        <v>172</v>
      </c>
      <c r="D82">
        <v>269.07</v>
      </c>
      <c r="E82">
        <v>0.02259635039209128</v>
      </c>
      <c r="F82">
        <v>47</v>
      </c>
      <c r="G82">
        <v>0.1014492753623188</v>
      </c>
      <c r="H82">
        <v>0.08518665103512735</v>
      </c>
      <c r="I82">
        <v>5.752634179197277</v>
      </c>
      <c r="J82">
        <v>196823.884606</v>
      </c>
      <c r="K82">
        <v>31.8619297124308</v>
      </c>
      <c r="L82">
        <v>0.6905923384390489</v>
      </c>
      <c r="N82">
        <v>278.48</v>
      </c>
      <c r="O82">
        <v>212.86</v>
      </c>
    </row>
    <row r="83" spans="1:15">
      <c r="A83" s="1" t="s">
        <v>96</v>
      </c>
      <c r="B83">
        <f>HYPERLINK("https://www.suredividend.com/sure-analysis-MCY/","Mercury General Corp.")</f>
        <v>0</v>
      </c>
      <c r="C83" t="s">
        <v>169</v>
      </c>
      <c r="D83">
        <v>33.19</v>
      </c>
      <c r="E83">
        <v>0.03826453751129859</v>
      </c>
      <c r="F83">
        <v>0</v>
      </c>
      <c r="G83" t="s">
        <v>177</v>
      </c>
      <c r="H83" t="s">
        <v>177</v>
      </c>
      <c r="I83">
        <v>1.870115824214888</v>
      </c>
      <c r="J83">
        <v>1837.767705</v>
      </c>
      <c r="K83" t="s">
        <v>177</v>
      </c>
      <c r="L83" t="s">
        <v>177</v>
      </c>
      <c r="N83">
        <v>54.41</v>
      </c>
      <c r="O83">
        <v>27.64</v>
      </c>
    </row>
    <row r="84" spans="1:15">
      <c r="A84" s="1" t="s">
        <v>97</v>
      </c>
      <c r="B84">
        <f>HYPERLINK("https://www.suredividend.com/sure-analysis-MDT/","Medtronic Plc")</f>
        <v>0</v>
      </c>
      <c r="C84" t="s">
        <v>166</v>
      </c>
      <c r="D84">
        <v>83.41</v>
      </c>
      <c r="E84">
        <v>0.03260999880110299</v>
      </c>
      <c r="F84">
        <v>45</v>
      </c>
      <c r="G84">
        <v>0.07936507936507953</v>
      </c>
      <c r="H84">
        <v>0.08130999208865752</v>
      </c>
      <c r="I84">
        <v>2.63743394349721</v>
      </c>
      <c r="J84">
        <v>110970.641484</v>
      </c>
      <c r="K84">
        <v>27.29905079564083</v>
      </c>
      <c r="L84">
        <v>0.8675769550977663</v>
      </c>
      <c r="N84">
        <v>111.55</v>
      </c>
      <c r="O84">
        <v>75.09999999999999</v>
      </c>
    </row>
    <row r="85" spans="1:15">
      <c r="A85" s="1" t="s">
        <v>98</v>
      </c>
      <c r="B85">
        <f>HYPERLINK("https://www.suredividend.com/sure-analysis-MDU/","MDU Resources Group Inc")</f>
        <v>0</v>
      </c>
      <c r="C85" t="s">
        <v>170</v>
      </c>
      <c r="D85">
        <v>31.64</v>
      </c>
      <c r="E85">
        <v>0.02812895069532238</v>
      </c>
      <c r="F85">
        <v>32</v>
      </c>
      <c r="G85" t="s">
        <v>177</v>
      </c>
      <c r="H85" t="s">
        <v>177</v>
      </c>
      <c r="I85">
        <v>0.8654386111464371</v>
      </c>
      <c r="J85">
        <v>6442.659975</v>
      </c>
      <c r="K85">
        <v>17.53157230425945</v>
      </c>
      <c r="L85">
        <v>0.4781428790864293</v>
      </c>
      <c r="N85">
        <v>32.53</v>
      </c>
      <c r="O85">
        <v>24.37</v>
      </c>
    </row>
    <row r="86" spans="1:15">
      <c r="A86" s="1" t="s">
        <v>99</v>
      </c>
      <c r="B86">
        <f>HYPERLINK("https://www.suredividend.com/sure-analysis-MGEE/","MGE Energy, Inc.")</f>
        <v>0</v>
      </c>
      <c r="C86" t="s">
        <v>171</v>
      </c>
      <c r="D86">
        <v>71.25</v>
      </c>
      <c r="E86">
        <v>0.02287719298245614</v>
      </c>
      <c r="F86">
        <v>45</v>
      </c>
      <c r="G86">
        <v>0.05161290322580658</v>
      </c>
      <c r="H86">
        <v>0.04789936894460256</v>
      </c>
      <c r="I86">
        <v>1.59653675134066</v>
      </c>
      <c r="J86">
        <v>2576.640113</v>
      </c>
      <c r="K86">
        <v>23.22301637194463</v>
      </c>
      <c r="L86">
        <v>0.5200445444106385</v>
      </c>
      <c r="N86">
        <v>84.83</v>
      </c>
      <c r="O86">
        <v>60.96</v>
      </c>
    </row>
    <row r="87" spans="1:15">
      <c r="A87" s="1" t="s">
        <v>100</v>
      </c>
      <c r="B87">
        <f>HYPERLINK("https://www.suredividend.com/sure-analysis-MGRC/","McGrath Rentcorp")</f>
        <v>0</v>
      </c>
      <c r="C87" t="s">
        <v>167</v>
      </c>
      <c r="D87">
        <v>100.75</v>
      </c>
      <c r="E87">
        <v>0.01846153846153846</v>
      </c>
      <c r="F87">
        <v>31</v>
      </c>
      <c r="G87">
        <v>0.04597701149425282</v>
      </c>
      <c r="H87">
        <v>0.06000153927394081</v>
      </c>
      <c r="I87">
        <v>1.806244549160992</v>
      </c>
      <c r="J87">
        <v>2457.537927</v>
      </c>
      <c r="K87">
        <v>21.34428187913634</v>
      </c>
      <c r="L87">
        <v>0.3843073508853175</v>
      </c>
      <c r="N87">
        <v>111.7</v>
      </c>
      <c r="O87">
        <v>72.13</v>
      </c>
    </row>
    <row r="88" spans="1:15">
      <c r="A88" s="1" t="s">
        <v>101</v>
      </c>
      <c r="B88">
        <f>HYPERLINK("https://www.suredividend.com/sure-analysis-MKC/","McCormick &amp; Co., Inc.")</f>
        <v>0</v>
      </c>
      <c r="C88" t="s">
        <v>168</v>
      </c>
      <c r="D88">
        <v>72.90000000000001</v>
      </c>
      <c r="E88">
        <v>0.02139917695473251</v>
      </c>
      <c r="F88">
        <v>36</v>
      </c>
      <c r="G88">
        <v>0.05405405405405417</v>
      </c>
      <c r="H88" t="s">
        <v>177</v>
      </c>
      <c r="I88">
        <v>1.489397240505706</v>
      </c>
      <c r="J88">
        <v>19543.007792</v>
      </c>
      <c r="K88">
        <v>28.65543664530792</v>
      </c>
      <c r="L88">
        <v>0.5910306509943278</v>
      </c>
      <c r="N88">
        <v>105.45</v>
      </c>
      <c r="O88">
        <v>70.48999999999999</v>
      </c>
    </row>
    <row r="89" spans="1:15">
      <c r="A89" s="1" t="s">
        <v>102</v>
      </c>
      <c r="B89">
        <f>HYPERLINK("https://www.suredividend.com/sure-analysis-MMM/","3M Co.")</f>
        <v>0</v>
      </c>
      <c r="C89" t="s">
        <v>167</v>
      </c>
      <c r="D89">
        <v>111.26</v>
      </c>
      <c r="E89">
        <v>0.05392773683264426</v>
      </c>
      <c r="F89">
        <v>65</v>
      </c>
      <c r="G89">
        <v>0.006711409395973256</v>
      </c>
      <c r="H89">
        <v>0.01978934521903875</v>
      </c>
      <c r="I89">
        <v>5.862785485013029</v>
      </c>
      <c r="J89">
        <v>61248.63</v>
      </c>
      <c r="K89">
        <v>10.60398718836565</v>
      </c>
      <c r="L89">
        <v>0.5759121301584509</v>
      </c>
      <c r="N89">
        <v>147.85</v>
      </c>
      <c r="O89">
        <v>104.45</v>
      </c>
    </row>
    <row r="90" spans="1:15">
      <c r="A90" s="1" t="s">
        <v>103</v>
      </c>
      <c r="B90">
        <f>HYPERLINK("https://www.suredividend.com/sure-analysis-MO/","Altria Group Inc.")</f>
        <v>0</v>
      </c>
      <c r="C90" t="s">
        <v>168</v>
      </c>
      <c r="D90">
        <v>46.53</v>
      </c>
      <c r="E90">
        <v>0.0808080808080808</v>
      </c>
      <c r="F90">
        <v>53</v>
      </c>
      <c r="G90">
        <v>0.04444444444444451</v>
      </c>
      <c r="H90">
        <v>0.06073271303853334</v>
      </c>
      <c r="I90">
        <v>3.569500084064888</v>
      </c>
      <c r="J90">
        <v>83082.28487</v>
      </c>
      <c r="K90">
        <v>14.44658057212832</v>
      </c>
      <c r="L90">
        <v>1.118965543594009</v>
      </c>
      <c r="N90">
        <v>53.63</v>
      </c>
      <c r="O90">
        <v>39.29</v>
      </c>
    </row>
    <row r="91" spans="1:15">
      <c r="A91" s="1" t="s">
        <v>104</v>
      </c>
      <c r="B91">
        <f>HYPERLINK("https://www.suredividend.com/sure-analysis-MSA/","MSA Safety Inc")</f>
        <v>0</v>
      </c>
      <c r="C91" t="s">
        <v>167</v>
      </c>
      <c r="D91">
        <v>135.66</v>
      </c>
      <c r="E91">
        <v>0.01356332006486805</v>
      </c>
      <c r="F91">
        <v>52</v>
      </c>
      <c r="G91">
        <v>0.04545454545454541</v>
      </c>
      <c r="H91">
        <v>0.03895047748988278</v>
      </c>
      <c r="I91">
        <v>1.830714152274861</v>
      </c>
      <c r="J91">
        <v>5319.668138</v>
      </c>
      <c r="K91">
        <v>29.62629630594958</v>
      </c>
      <c r="L91">
        <v>0.4014724018146625</v>
      </c>
      <c r="N91">
        <v>145.84</v>
      </c>
      <c r="O91">
        <v>108.02</v>
      </c>
    </row>
    <row r="92" spans="1:15">
      <c r="A92" s="1" t="s">
        <v>105</v>
      </c>
      <c r="B92">
        <f>HYPERLINK("https://www.suredividend.com/sure-analysis-MSEX/","Middlesex Water Co.")</f>
        <v>0</v>
      </c>
      <c r="C92" t="s">
        <v>171</v>
      </c>
      <c r="D92">
        <v>75.93000000000001</v>
      </c>
      <c r="E92">
        <v>0.01646253127880943</v>
      </c>
      <c r="F92">
        <v>50</v>
      </c>
      <c r="G92">
        <v>0.07758620689655182</v>
      </c>
      <c r="H92">
        <v>0.06909770076071187</v>
      </c>
      <c r="I92">
        <v>1.198800476343846</v>
      </c>
      <c r="J92">
        <v>1339.568222</v>
      </c>
      <c r="K92">
        <v>31.66154297454443</v>
      </c>
      <c r="L92">
        <v>0.5015901574660443</v>
      </c>
      <c r="N92">
        <v>108.03</v>
      </c>
      <c r="O92">
        <v>73.67</v>
      </c>
    </row>
    <row r="93" spans="1:15">
      <c r="A93" s="1" t="s">
        <v>106</v>
      </c>
      <c r="B93">
        <f>HYPERLINK("https://www.suredividend.com/sure-analysis-NC/","Nacco Industries Inc.")</f>
        <v>0</v>
      </c>
      <c r="C93" t="s">
        <v>174</v>
      </c>
      <c r="D93">
        <v>39.4</v>
      </c>
      <c r="E93">
        <v>0.02106598984771573</v>
      </c>
      <c r="F93">
        <v>37</v>
      </c>
      <c r="G93" t="s">
        <v>177</v>
      </c>
      <c r="H93" t="s">
        <v>177</v>
      </c>
      <c r="I93">
        <v>0.6196259873179121</v>
      </c>
      <c r="J93">
        <v>227.848388</v>
      </c>
      <c r="K93">
        <v>3.340983424733863</v>
      </c>
      <c r="L93">
        <v>0.06655488585584447</v>
      </c>
      <c r="N93">
        <v>62.61</v>
      </c>
      <c r="O93">
        <v>28.29</v>
      </c>
    </row>
    <row r="94" spans="1:15">
      <c r="A94" s="1" t="s">
        <v>107</v>
      </c>
      <c r="B94">
        <f>HYPERLINK("https://www.suredividend.com/sure-analysis-NDSN/","Nordson Corp.")</f>
        <v>0</v>
      </c>
      <c r="C94" t="s">
        <v>167</v>
      </c>
      <c r="D94">
        <v>222.99</v>
      </c>
      <c r="E94">
        <v>0.01165971568231759</v>
      </c>
      <c r="F94">
        <v>59</v>
      </c>
      <c r="G94">
        <v>0.2745098039215685</v>
      </c>
      <c r="H94">
        <v>0.1672353193296932</v>
      </c>
      <c r="I94">
        <v>2.450623030921055</v>
      </c>
      <c r="J94">
        <v>12768.624369</v>
      </c>
      <c r="K94">
        <v>25.6937235147448</v>
      </c>
      <c r="L94">
        <v>0.2859536792206599</v>
      </c>
      <c r="N94">
        <v>250.59</v>
      </c>
      <c r="O94">
        <v>193.32</v>
      </c>
    </row>
    <row r="95" spans="1:15">
      <c r="A95" s="1" t="s">
        <v>108</v>
      </c>
      <c r="B95">
        <f>HYPERLINK("https://www.suredividend.com/sure-analysis-NEE/","NextEra Energy Inc")</f>
        <v>0</v>
      </c>
      <c r="C95" t="s">
        <v>171</v>
      </c>
      <c r="D95">
        <v>73.83</v>
      </c>
      <c r="E95">
        <v>0.02532845726669376</v>
      </c>
      <c r="F95">
        <v>28</v>
      </c>
      <c r="G95">
        <v>0.1000000000000001</v>
      </c>
      <c r="H95" t="s">
        <v>177</v>
      </c>
      <c r="I95">
        <v>1.728030649600254</v>
      </c>
      <c r="J95">
        <v>146736.778442</v>
      </c>
      <c r="K95">
        <v>35.38383854400289</v>
      </c>
      <c r="L95">
        <v>0.8228717379048828</v>
      </c>
      <c r="N95">
        <v>90.02</v>
      </c>
      <c r="O95">
        <v>65.76000000000001</v>
      </c>
    </row>
    <row r="96" spans="1:15">
      <c r="A96" s="1" t="s">
        <v>109</v>
      </c>
      <c r="B96">
        <f>HYPERLINK("https://www.suredividend.com/sure-analysis-NFG/","National Fuel Gas Co.")</f>
        <v>0</v>
      </c>
      <c r="C96" t="s">
        <v>174</v>
      </c>
      <c r="D96">
        <v>58.79</v>
      </c>
      <c r="E96">
        <v>0.03231842150025514</v>
      </c>
      <c r="F96">
        <v>52</v>
      </c>
      <c r="G96">
        <v>0.04395604395604402</v>
      </c>
      <c r="H96">
        <v>0.02737525815292696</v>
      </c>
      <c r="I96">
        <v>1.859545009718559</v>
      </c>
      <c r="J96">
        <v>5396.632753</v>
      </c>
      <c r="K96">
        <v>8.944922500571838</v>
      </c>
      <c r="L96">
        <v>0.2839000014837495</v>
      </c>
      <c r="N96">
        <v>74.31999999999999</v>
      </c>
      <c r="O96">
        <v>56.21</v>
      </c>
    </row>
    <row r="97" spans="1:15">
      <c r="A97" s="1" t="s">
        <v>110</v>
      </c>
      <c r="B97">
        <f>HYPERLINK("https://www.suredividend.com/sure-analysis-NIDB/","Northeast Indiana Bancorp Inc.")</f>
        <v>0</v>
      </c>
      <c r="C97" t="s">
        <v>169</v>
      </c>
      <c r="D97">
        <v>44</v>
      </c>
      <c r="E97">
        <v>0.02909090909090909</v>
      </c>
      <c r="F97">
        <v>27</v>
      </c>
      <c r="G97">
        <v>0.06666666666666643</v>
      </c>
      <c r="H97">
        <v>0.05061112176150684</v>
      </c>
      <c r="I97">
        <v>1.240000009536743</v>
      </c>
      <c r="J97">
        <v>53.51874</v>
      </c>
      <c r="K97">
        <v>0</v>
      </c>
      <c r="L97" t="s">
        <v>177</v>
      </c>
      <c r="N97">
        <v>47</v>
      </c>
      <c r="O97">
        <v>41</v>
      </c>
    </row>
    <row r="98" spans="1:15">
      <c r="A98" s="1" t="s">
        <v>111</v>
      </c>
      <c r="B98">
        <f>HYPERLINK("https://www.suredividend.com/sure-analysis-NJR/","New Jersey Resources Corporation")</f>
        <v>0</v>
      </c>
      <c r="C98" t="s">
        <v>171</v>
      </c>
      <c r="D98">
        <v>51.35</v>
      </c>
      <c r="E98">
        <v>0.03037974683544304</v>
      </c>
      <c r="F98">
        <v>26</v>
      </c>
      <c r="G98">
        <v>0.07586206896551717</v>
      </c>
      <c r="H98">
        <v>0.0743347416121678</v>
      </c>
      <c r="I98">
        <v>1.487130311324189</v>
      </c>
      <c r="J98">
        <v>4975.198646</v>
      </c>
      <c r="K98">
        <v>17.79837887729805</v>
      </c>
      <c r="L98">
        <v>0.5145779623959131</v>
      </c>
      <c r="N98">
        <v>53.53</v>
      </c>
      <c r="O98">
        <v>37.78</v>
      </c>
    </row>
    <row r="99" spans="1:15">
      <c r="A99" s="1" t="s">
        <v>112</v>
      </c>
      <c r="B99">
        <f>HYPERLINK("https://www.suredividend.com/sure-analysis-NNN/","National Retail Properties Inc")</f>
        <v>0</v>
      </c>
      <c r="C99" t="s">
        <v>175</v>
      </c>
      <c r="D99">
        <v>45.9</v>
      </c>
      <c r="E99">
        <v>0.04793028322440088</v>
      </c>
      <c r="F99">
        <v>21</v>
      </c>
      <c r="G99">
        <v>0.03773584905660377</v>
      </c>
      <c r="H99">
        <v>0.02975477857041309</v>
      </c>
      <c r="I99">
        <v>2.141074646918082</v>
      </c>
      <c r="J99">
        <v>8329.079498999999</v>
      </c>
      <c r="K99">
        <v>24.929004343753</v>
      </c>
      <c r="L99">
        <v>1.132843728528086</v>
      </c>
      <c r="N99">
        <v>47.75</v>
      </c>
      <c r="O99">
        <v>37.11</v>
      </c>
    </row>
    <row r="100" spans="1:15">
      <c r="A100" s="1" t="s">
        <v>113</v>
      </c>
      <c r="B100">
        <f>HYPERLINK("https://www.suredividend.com/sure-analysis-NUE/","Nucor Corp.")</f>
        <v>0</v>
      </c>
      <c r="C100" t="s">
        <v>170</v>
      </c>
      <c r="D100">
        <v>178.37</v>
      </c>
      <c r="E100">
        <v>0.01143690082412962</v>
      </c>
      <c r="F100">
        <v>50</v>
      </c>
      <c r="G100">
        <v>0.02000000000000002</v>
      </c>
      <c r="H100">
        <v>0.06061390336787298</v>
      </c>
      <c r="I100">
        <v>1.997344488312796</v>
      </c>
      <c r="J100">
        <v>44936.623712</v>
      </c>
      <c r="K100">
        <v>5.931315343782772</v>
      </c>
      <c r="L100">
        <v>0.06937632818036804</v>
      </c>
      <c r="N100">
        <v>185.45</v>
      </c>
      <c r="O100">
        <v>99.28</v>
      </c>
    </row>
    <row r="101" spans="1:15">
      <c r="A101" s="1" t="s">
        <v>114</v>
      </c>
      <c r="B101">
        <f>HYPERLINK("https://www.suredividend.com/sure-analysis-NWFL/","Norwood Financial Corp.")</f>
        <v>0</v>
      </c>
      <c r="C101" t="s">
        <v>169</v>
      </c>
      <c r="D101">
        <v>34.14</v>
      </c>
      <c r="E101">
        <v>0.03397773872290568</v>
      </c>
      <c r="F101">
        <v>31</v>
      </c>
      <c r="G101">
        <v>0.03571428571428559</v>
      </c>
      <c r="H101">
        <v>0.05680549653640732</v>
      </c>
      <c r="I101">
        <v>1.114181316357039</v>
      </c>
      <c r="J101">
        <v>277.786494</v>
      </c>
      <c r="K101">
        <v>0</v>
      </c>
      <c r="L101" t="s">
        <v>177</v>
      </c>
      <c r="N101">
        <v>34.7</v>
      </c>
      <c r="O101">
        <v>22.32</v>
      </c>
    </row>
    <row r="102" spans="1:15">
      <c r="A102" s="1" t="s">
        <v>115</v>
      </c>
      <c r="B102">
        <f>HYPERLINK("https://www.suredividend.com/sure-analysis-NWN/","Northwest Natural Holding Co")</f>
        <v>0</v>
      </c>
      <c r="C102" t="s">
        <v>171</v>
      </c>
      <c r="D102">
        <v>48.27</v>
      </c>
      <c r="E102">
        <v>0.04019059457219805</v>
      </c>
      <c r="F102">
        <v>67</v>
      </c>
      <c r="G102" t="s">
        <v>177</v>
      </c>
      <c r="H102" t="s">
        <v>177</v>
      </c>
      <c r="I102">
        <v>1.906884802942164</v>
      </c>
      <c r="J102">
        <v>1715.480177</v>
      </c>
      <c r="K102">
        <v>19.87741071272146</v>
      </c>
      <c r="L102">
        <v>0.7507420484024268</v>
      </c>
      <c r="N102">
        <v>55.43</v>
      </c>
      <c r="O102">
        <v>41.53</v>
      </c>
    </row>
    <row r="103" spans="1:15">
      <c r="A103" s="1" t="s">
        <v>116</v>
      </c>
      <c r="B103">
        <f>HYPERLINK("https://www.suredividend.com/sure-analysis-O/","Realty Income Corp.")</f>
        <v>0</v>
      </c>
      <c r="C103" t="s">
        <v>175</v>
      </c>
      <c r="D103">
        <v>64.48999999999999</v>
      </c>
      <c r="E103">
        <v>0.04729415413242363</v>
      </c>
      <c r="F103">
        <v>26</v>
      </c>
      <c r="G103">
        <v>0.02620967741935476</v>
      </c>
      <c r="H103">
        <v>0.0156390136608302</v>
      </c>
      <c r="I103">
        <v>2.918925487852839</v>
      </c>
      <c r="J103">
        <v>42596.993228</v>
      </c>
      <c r="K103">
        <v>48.99540058055596</v>
      </c>
      <c r="L103">
        <v>2.055581329473831</v>
      </c>
      <c r="N103">
        <v>73.08</v>
      </c>
      <c r="O103">
        <v>54.43</v>
      </c>
    </row>
    <row r="104" spans="1:15">
      <c r="A104" s="1" t="s">
        <v>117</v>
      </c>
      <c r="B104">
        <f>HYPERLINK("https://www.suredividend.com/sure-analysis-ORI/","Old Republic International Corp.")</f>
        <v>0</v>
      </c>
      <c r="C104" t="s">
        <v>169</v>
      </c>
      <c r="D104">
        <v>25.99</v>
      </c>
      <c r="E104">
        <v>0.03770681031165833</v>
      </c>
      <c r="F104">
        <v>42</v>
      </c>
      <c r="G104">
        <v>0.06521739130434767</v>
      </c>
      <c r="H104">
        <v>0.04142312668144399</v>
      </c>
      <c r="I104">
        <v>0.9220140723461391</v>
      </c>
      <c r="J104">
        <v>7722.809856</v>
      </c>
      <c r="K104">
        <v>11.24954094049526</v>
      </c>
      <c r="L104">
        <v>0.407970828471743</v>
      </c>
      <c r="N104">
        <v>26.47</v>
      </c>
      <c r="O104">
        <v>19.9</v>
      </c>
    </row>
    <row r="105" spans="1:15">
      <c r="A105" s="1" t="s">
        <v>118</v>
      </c>
      <c r="B105">
        <f>HYPERLINK("https://www.suredividend.com/sure-analysis-OZK/","Bank OZK")</f>
        <v>0</v>
      </c>
      <c r="C105" t="s">
        <v>169</v>
      </c>
      <c r="D105">
        <v>44.06</v>
      </c>
      <c r="E105">
        <v>0.03086699954607354</v>
      </c>
      <c r="F105">
        <v>27</v>
      </c>
      <c r="G105" t="s">
        <v>177</v>
      </c>
      <c r="H105" t="s">
        <v>177</v>
      </c>
      <c r="I105">
        <v>1.284605940276776</v>
      </c>
      <c r="J105">
        <v>5356.690419</v>
      </c>
      <c r="K105">
        <v>9.948389479801207</v>
      </c>
      <c r="L105">
        <v>0.2939601693997199</v>
      </c>
      <c r="N105">
        <v>49.52</v>
      </c>
      <c r="O105">
        <v>33.94</v>
      </c>
    </row>
    <row r="106" spans="1:15">
      <c r="A106" s="1" t="s">
        <v>119</v>
      </c>
      <c r="B106">
        <f>HYPERLINK("https://www.suredividend.com/sure-analysis-PBCT/","People`s United Financial Inc")</f>
        <v>0</v>
      </c>
      <c r="C106" t="s">
        <v>169</v>
      </c>
      <c r="D106">
        <v>19.41</v>
      </c>
      <c r="E106">
        <v>0</v>
      </c>
      <c r="G106" t="s">
        <v>177</v>
      </c>
      <c r="H106" t="s">
        <v>177</v>
      </c>
      <c r="I106">
        <v>0.7300000190734861</v>
      </c>
      <c r="J106">
        <v>0</v>
      </c>
      <c r="K106">
        <v>0</v>
      </c>
      <c r="L106">
        <v>0.5251798698370403</v>
      </c>
    </row>
    <row r="107" spans="1:15">
      <c r="A107" s="1" t="s">
        <v>120</v>
      </c>
      <c r="B107">
        <f>HYPERLINK("https://www.suredividend.com/sure-analysis-PEP/","PepsiCo Inc")</f>
        <v>0</v>
      </c>
      <c r="C107" t="s">
        <v>168</v>
      </c>
      <c r="D107">
        <v>173.15</v>
      </c>
      <c r="E107">
        <v>0.02922321686399076</v>
      </c>
      <c r="F107">
        <v>51</v>
      </c>
      <c r="G107">
        <v>0.06976744186046502</v>
      </c>
      <c r="H107">
        <v>0.04394299489131082</v>
      </c>
      <c r="I107">
        <v>4.55510253226301</v>
      </c>
      <c r="J107">
        <v>238471.065365</v>
      </c>
      <c r="K107">
        <v>26.7644293339394</v>
      </c>
      <c r="L107">
        <v>0.709517528389877</v>
      </c>
      <c r="N107">
        <v>185.59</v>
      </c>
      <c r="O107">
        <v>149.35</v>
      </c>
    </row>
    <row r="108" spans="1:15">
      <c r="A108" s="1" t="s">
        <v>121</v>
      </c>
      <c r="B108">
        <f>HYPERLINK("https://www.suredividend.com/sure-analysis-PG/","Procter &amp; Gamble Co.")</f>
        <v>0</v>
      </c>
      <c r="C108" t="s">
        <v>168</v>
      </c>
      <c r="D108">
        <v>140.95</v>
      </c>
      <c r="E108">
        <v>0.02589570769776517</v>
      </c>
      <c r="F108">
        <v>66</v>
      </c>
      <c r="G108">
        <v>0.05001149689583806</v>
      </c>
      <c r="H108">
        <v>0.04952946419705073</v>
      </c>
      <c r="I108">
        <v>3.617497850516998</v>
      </c>
      <c r="J108">
        <v>332521.360331</v>
      </c>
      <c r="K108">
        <v>23.75661644146603</v>
      </c>
      <c r="L108">
        <v>0.648297105827419</v>
      </c>
      <c r="N108">
        <v>161.67</v>
      </c>
      <c r="O108">
        <v>120.56</v>
      </c>
    </row>
    <row r="109" spans="1:15">
      <c r="A109" s="1" t="s">
        <v>122</v>
      </c>
      <c r="B109">
        <f>HYPERLINK("https://www.suredividend.com/sure-analysis-PH/","Parker-Hannifin Corp.")</f>
        <v>0</v>
      </c>
      <c r="C109" t="s">
        <v>167</v>
      </c>
      <c r="D109">
        <v>359.85</v>
      </c>
      <c r="E109">
        <v>0.01478393775184104</v>
      </c>
      <c r="F109">
        <v>66</v>
      </c>
      <c r="G109">
        <v>0</v>
      </c>
      <c r="H109">
        <v>0.1184269147201447</v>
      </c>
      <c r="I109">
        <v>5.269388838122866</v>
      </c>
      <c r="J109">
        <v>46156.530896</v>
      </c>
      <c r="K109">
        <v>36.63394092531464</v>
      </c>
      <c r="L109">
        <v>0.543796577721658</v>
      </c>
      <c r="N109">
        <v>361.34</v>
      </c>
      <c r="O109">
        <v>226.48</v>
      </c>
    </row>
    <row r="110" spans="1:15">
      <c r="A110" s="1" t="s">
        <v>123</v>
      </c>
      <c r="B110">
        <f>HYPERLINK("https://www.suredividend.com/sure-analysis-PII/","Polaris Inc")</f>
        <v>0</v>
      </c>
      <c r="C110" t="s">
        <v>172</v>
      </c>
      <c r="D110">
        <v>115.74</v>
      </c>
      <c r="E110">
        <v>0.02246414377052013</v>
      </c>
      <c r="F110">
        <v>28</v>
      </c>
      <c r="G110">
        <v>0.015625</v>
      </c>
      <c r="H110">
        <v>0.01613736474159566</v>
      </c>
      <c r="I110">
        <v>2.548409433963281</v>
      </c>
      <c r="J110">
        <v>6606.019295</v>
      </c>
      <c r="K110">
        <v>14.77526122853948</v>
      </c>
      <c r="L110">
        <v>0.3425281497262474</v>
      </c>
      <c r="N110">
        <v>121.79</v>
      </c>
      <c r="O110">
        <v>90.81999999999999</v>
      </c>
    </row>
    <row r="111" spans="1:15">
      <c r="A111" s="1" t="s">
        <v>124</v>
      </c>
      <c r="B111">
        <f>HYPERLINK("https://www.suredividend.com/sure-analysis-PNR/","Pentair plc")</f>
        <v>0</v>
      </c>
      <c r="C111" t="s">
        <v>167</v>
      </c>
      <c r="D111">
        <v>56.49</v>
      </c>
      <c r="E111">
        <v>0.01557797840325721</v>
      </c>
      <c r="F111">
        <v>46</v>
      </c>
      <c r="G111">
        <v>0.04761904761904767</v>
      </c>
      <c r="H111" t="s">
        <v>177</v>
      </c>
      <c r="I111">
        <v>0.8441541756856491</v>
      </c>
      <c r="J111">
        <v>9295.030849999999</v>
      </c>
      <c r="K111">
        <v>19.32840684148472</v>
      </c>
      <c r="L111">
        <v>0.2910876467881549</v>
      </c>
      <c r="N111">
        <v>60.85</v>
      </c>
      <c r="O111">
        <v>38.33</v>
      </c>
    </row>
    <row r="112" spans="1:15">
      <c r="A112" s="1" t="s">
        <v>125</v>
      </c>
      <c r="B112">
        <f>HYPERLINK("https://www.suredividend.com/sure-analysis-PPG/","PPG Industries, Inc.")</f>
        <v>0</v>
      </c>
      <c r="C112" t="s">
        <v>170</v>
      </c>
      <c r="D112">
        <v>137.46</v>
      </c>
      <c r="E112">
        <v>0.01804161210533974</v>
      </c>
      <c r="F112">
        <v>51</v>
      </c>
      <c r="G112">
        <v>0.05084745762711873</v>
      </c>
      <c r="H112">
        <v>0.06619302030280272</v>
      </c>
      <c r="I112">
        <v>2.432107683695252</v>
      </c>
      <c r="J112">
        <v>32327.841838</v>
      </c>
      <c r="K112">
        <v>31.50861777561404</v>
      </c>
      <c r="L112">
        <v>0.5629878897442713</v>
      </c>
      <c r="N112">
        <v>137.51</v>
      </c>
      <c r="O112">
        <v>105.47</v>
      </c>
    </row>
    <row r="113" spans="1:15">
      <c r="A113" s="1" t="s">
        <v>126</v>
      </c>
      <c r="B113">
        <f>HYPERLINK("https://www.suredividend.com/sure-analysis-PSBQ/","PSB Holdings Inc (WI)")</f>
        <v>0</v>
      </c>
      <c r="C113" t="s">
        <v>169</v>
      </c>
      <c r="D113">
        <v>24.0001</v>
      </c>
      <c r="E113">
        <v>0.02083324652813947</v>
      </c>
      <c r="F113">
        <v>29</v>
      </c>
      <c r="G113" t="s">
        <v>177</v>
      </c>
      <c r="H113" t="s">
        <v>177</v>
      </c>
      <c r="I113">
        <v>0.5</v>
      </c>
      <c r="J113">
        <v>103.956049</v>
      </c>
      <c r="K113">
        <v>0</v>
      </c>
      <c r="L113" t="s">
        <v>177</v>
      </c>
      <c r="N113">
        <v>26.12</v>
      </c>
      <c r="O113">
        <v>21.3</v>
      </c>
    </row>
    <row r="114" spans="1:15">
      <c r="A114" s="1" t="s">
        <v>127</v>
      </c>
      <c r="B114">
        <f>HYPERLINK("https://www.suredividend.com/sure-analysis-RLI/","RLI Corp.")</f>
        <v>0</v>
      </c>
      <c r="C114" t="s">
        <v>169</v>
      </c>
      <c r="D114">
        <v>135.82</v>
      </c>
      <c r="E114">
        <v>0.00765719334413194</v>
      </c>
      <c r="F114">
        <v>47</v>
      </c>
      <c r="G114">
        <v>0</v>
      </c>
      <c r="H114">
        <v>0.02482356331085978</v>
      </c>
      <c r="I114">
        <v>1.036835379859781</v>
      </c>
      <c r="J114">
        <v>6181.737693</v>
      </c>
      <c r="K114">
        <v>10.59585385476105</v>
      </c>
      <c r="L114">
        <v>0.08138425273624654</v>
      </c>
      <c r="N114">
        <v>140.41</v>
      </c>
      <c r="O114">
        <v>100.56</v>
      </c>
    </row>
    <row r="115" spans="1:15">
      <c r="A115" s="1" t="s">
        <v>128</v>
      </c>
      <c r="B115">
        <f>HYPERLINK("https://www.suredividend.com/sure-analysis-RNR/","RenaissanceRe Holdings Ltd")</f>
        <v>0</v>
      </c>
      <c r="C115" t="s">
        <v>169</v>
      </c>
      <c r="D115">
        <v>212.85</v>
      </c>
      <c r="E115">
        <v>0.00714117923420249</v>
      </c>
      <c r="F115">
        <v>28</v>
      </c>
      <c r="G115">
        <v>0.0277777777777779</v>
      </c>
      <c r="H115">
        <v>0.02314587308046168</v>
      </c>
      <c r="I115">
        <v>1.474938655171877</v>
      </c>
      <c r="J115">
        <v>9305.744956</v>
      </c>
      <c r="K115" t="s">
        <v>177</v>
      </c>
      <c r="L115" t="s">
        <v>177</v>
      </c>
      <c r="N115">
        <v>223.8</v>
      </c>
      <c r="O115">
        <v>123.61</v>
      </c>
    </row>
    <row r="116" spans="1:15">
      <c r="A116" s="1" t="s">
        <v>129</v>
      </c>
      <c r="B116">
        <f>HYPERLINK("https://www.suredividend.com/sure-analysis-ROP/","Roper Technologies Inc")</f>
        <v>0</v>
      </c>
      <c r="C116" t="s">
        <v>167</v>
      </c>
      <c r="D116">
        <v>430.11</v>
      </c>
      <c r="E116">
        <v>0.006347213503522355</v>
      </c>
      <c r="F116">
        <v>30</v>
      </c>
      <c r="G116">
        <v>0.1008064516129032</v>
      </c>
      <c r="H116">
        <v>0.1059506305412523</v>
      </c>
      <c r="I116">
        <v>2.536620893955785</v>
      </c>
      <c r="J116">
        <v>45696.29501</v>
      </c>
      <c r="K116">
        <v>10.05485400802033</v>
      </c>
      <c r="L116">
        <v>0.05961506213762127</v>
      </c>
      <c r="N116">
        <v>485.92</v>
      </c>
      <c r="O116">
        <v>355.66</v>
      </c>
    </row>
    <row r="117" spans="1:15">
      <c r="A117" s="1" t="s">
        <v>130</v>
      </c>
      <c r="B117">
        <f>HYPERLINK("https://www.suredividend.com/sure-analysis-RPM/","RPM International, Inc.")</f>
        <v>0</v>
      </c>
      <c r="C117" t="s">
        <v>170</v>
      </c>
      <c r="D117">
        <v>91.06999999999999</v>
      </c>
      <c r="E117">
        <v>0.01844734819369716</v>
      </c>
      <c r="F117">
        <v>49</v>
      </c>
      <c r="G117">
        <v>0.04999999999999982</v>
      </c>
      <c r="H117">
        <v>0.05589288248337687</v>
      </c>
      <c r="I117">
        <v>1.62843611416745</v>
      </c>
      <c r="J117">
        <v>11756.229852</v>
      </c>
      <c r="K117">
        <v>22.23551835534901</v>
      </c>
      <c r="L117">
        <v>0.3991264985704534</v>
      </c>
      <c r="N117">
        <v>105.98</v>
      </c>
      <c r="O117">
        <v>73.48999999999999</v>
      </c>
    </row>
    <row r="118" spans="1:15">
      <c r="A118" s="1" t="s">
        <v>131</v>
      </c>
      <c r="B118">
        <f>HYPERLINK("https://www.suredividend.com/sure-analysis-RTX/","Raytheon Technologies Corporation")</f>
        <v>0</v>
      </c>
      <c r="C118" t="s">
        <v>167</v>
      </c>
      <c r="D118">
        <v>99.02</v>
      </c>
      <c r="E118">
        <v>0.02221773379115331</v>
      </c>
      <c r="F118">
        <v>28</v>
      </c>
      <c r="G118">
        <v>0.07843137254901977</v>
      </c>
      <c r="H118" t="s">
        <v>177</v>
      </c>
      <c r="I118">
        <v>2.18144558827707</v>
      </c>
      <c r="J118">
        <v>145059.802908</v>
      </c>
      <c r="K118">
        <v>27.91221914713873</v>
      </c>
      <c r="L118">
        <v>0.6232701680791628</v>
      </c>
      <c r="N118">
        <v>108.24</v>
      </c>
      <c r="O118">
        <v>79.37</v>
      </c>
    </row>
    <row r="119" spans="1:15">
      <c r="A119" s="1" t="s">
        <v>132</v>
      </c>
      <c r="B119">
        <f>HYPERLINK("https://www.suredividend.com/sure-analysis-SBSI/","Southside Bancshares Inc")</f>
        <v>0</v>
      </c>
      <c r="C119" t="s">
        <v>169</v>
      </c>
      <c r="D119">
        <v>38.095</v>
      </c>
      <c r="E119">
        <v>0.03675022968893556</v>
      </c>
      <c r="F119">
        <v>29</v>
      </c>
      <c r="G119">
        <v>0.02941176470588247</v>
      </c>
      <c r="H119">
        <v>0.02456913836308061</v>
      </c>
      <c r="I119">
        <v>1.357295512814345</v>
      </c>
      <c r="J119">
        <v>1195.930049</v>
      </c>
      <c r="K119">
        <v>11.3876409179204</v>
      </c>
      <c r="L119">
        <v>0.4163483168142162</v>
      </c>
      <c r="N119">
        <v>41.79</v>
      </c>
      <c r="O119">
        <v>30.86</v>
      </c>
    </row>
    <row r="120" spans="1:15">
      <c r="A120" s="1" t="s">
        <v>133</v>
      </c>
      <c r="B120">
        <f>HYPERLINK("https://www.suredividend.com/sure-analysis-SCL/","Stepan Co.")</f>
        <v>0</v>
      </c>
      <c r="C120" t="s">
        <v>170</v>
      </c>
      <c r="D120">
        <v>105.97</v>
      </c>
      <c r="E120">
        <v>0.01377748419363971</v>
      </c>
      <c r="F120">
        <v>55</v>
      </c>
      <c r="G120">
        <v>0.08955223880596996</v>
      </c>
      <c r="H120">
        <v>0.1015952871926673</v>
      </c>
      <c r="I120">
        <v>1.390553513864139</v>
      </c>
      <c r="J120">
        <v>2355.534011</v>
      </c>
      <c r="K120">
        <v>16.00738014651417</v>
      </c>
      <c r="L120">
        <v>0.2179550962169497</v>
      </c>
      <c r="N120">
        <v>115.12</v>
      </c>
      <c r="O120">
        <v>91.01000000000001</v>
      </c>
    </row>
    <row r="121" spans="1:15">
      <c r="A121" s="1" t="s">
        <v>134</v>
      </c>
      <c r="B121">
        <f>HYPERLINK("https://www.suredividend.com/sure-analysis-SEIC/","SEI Investments Co.")</f>
        <v>0</v>
      </c>
      <c r="C121" t="s">
        <v>169</v>
      </c>
      <c r="D121">
        <v>60.57</v>
      </c>
      <c r="E121">
        <v>0.01419844807660558</v>
      </c>
      <c r="F121">
        <v>32</v>
      </c>
      <c r="G121" t="s">
        <v>177</v>
      </c>
      <c r="H121" t="s">
        <v>177</v>
      </c>
      <c r="I121">
        <v>0.8270816642788451</v>
      </c>
      <c r="J121">
        <v>8132.372782</v>
      </c>
      <c r="K121">
        <v>17.10396890143796</v>
      </c>
      <c r="L121">
        <v>0.2390409434331922</v>
      </c>
      <c r="N121">
        <v>64.69</v>
      </c>
      <c r="O121">
        <v>45.96</v>
      </c>
    </row>
    <row r="122" spans="1:15">
      <c r="A122" s="1" t="s">
        <v>135</v>
      </c>
      <c r="B122">
        <f>HYPERLINK("https://www.suredividend.com/sure-analysis-SHW/","Sherwin-Williams Co.")</f>
        <v>0</v>
      </c>
      <c r="C122" t="s">
        <v>170</v>
      </c>
      <c r="D122">
        <v>228.34</v>
      </c>
      <c r="E122">
        <v>0.01059823070859245</v>
      </c>
      <c r="F122">
        <v>45</v>
      </c>
      <c r="G122">
        <v>0.008333333333333082</v>
      </c>
      <c r="H122" t="s">
        <v>177</v>
      </c>
      <c r="I122">
        <v>2.395711905087999</v>
      </c>
      <c r="J122">
        <v>59012.710444</v>
      </c>
      <c r="K122">
        <v>29.21276691428147</v>
      </c>
      <c r="L122">
        <v>0.3103253763067356</v>
      </c>
      <c r="N122">
        <v>282.19</v>
      </c>
      <c r="O122">
        <v>194.23</v>
      </c>
    </row>
    <row r="123" spans="1:15">
      <c r="A123" s="1" t="s">
        <v>136</v>
      </c>
      <c r="B123">
        <f>HYPERLINK("https://www.suredividend.com/sure-analysis-SJM/","J.M. Smucker Co.")</f>
        <v>0</v>
      </c>
      <c r="C123" t="s">
        <v>168</v>
      </c>
      <c r="D123">
        <v>150.8</v>
      </c>
      <c r="E123">
        <v>0.02705570291777188</v>
      </c>
      <c r="F123">
        <v>26</v>
      </c>
      <c r="G123">
        <v>0.03030303030303028</v>
      </c>
      <c r="H123">
        <v>0.03713728933664817</v>
      </c>
      <c r="I123">
        <v>3.987573762250028</v>
      </c>
      <c r="J123">
        <v>16080.722824</v>
      </c>
      <c r="K123">
        <v>22.64252720980006</v>
      </c>
      <c r="L123">
        <v>0.6032638066944067</v>
      </c>
      <c r="N123">
        <v>161.95</v>
      </c>
      <c r="O123">
        <v>116.48</v>
      </c>
    </row>
    <row r="124" spans="1:15">
      <c r="A124" s="1" t="s">
        <v>137</v>
      </c>
      <c r="B124">
        <f>HYPERLINK("https://www.suredividend.com/sure-analysis-SJW/","SJW Group")</f>
        <v>0</v>
      </c>
      <c r="C124" t="s">
        <v>171</v>
      </c>
      <c r="D124">
        <v>75.78</v>
      </c>
      <c r="E124">
        <v>0.02005806281340723</v>
      </c>
      <c r="F124">
        <v>55</v>
      </c>
      <c r="G124">
        <v>0.05555555555555558</v>
      </c>
      <c r="H124">
        <v>0.06298004826234438</v>
      </c>
      <c r="I124">
        <v>1.449291274774109</v>
      </c>
      <c r="J124">
        <v>2337.553378</v>
      </c>
      <c r="K124">
        <v>31.66215226905781</v>
      </c>
      <c r="L124">
        <v>0.5964161624584809</v>
      </c>
      <c r="N124">
        <v>83.48999999999999</v>
      </c>
      <c r="O124">
        <v>54.89</v>
      </c>
    </row>
    <row r="125" spans="1:15">
      <c r="A125" s="1" t="s">
        <v>138</v>
      </c>
      <c r="B125">
        <f>HYPERLINK("https://www.suredividend.com/sure-analysis-SON/","Sonoco Products Co.")</f>
        <v>0</v>
      </c>
      <c r="C125" t="s">
        <v>172</v>
      </c>
      <c r="D125">
        <v>60.36</v>
      </c>
      <c r="E125">
        <v>0.03247183565275016</v>
      </c>
      <c r="F125">
        <v>40</v>
      </c>
      <c r="G125">
        <v>0.0888888888888888</v>
      </c>
      <c r="H125">
        <v>0.03629271387620148</v>
      </c>
      <c r="I125">
        <v>1.947906813561678</v>
      </c>
      <c r="J125">
        <v>5901.814952</v>
      </c>
      <c r="K125">
        <v>12.65297339524952</v>
      </c>
      <c r="L125">
        <v>0.4126921215173047</v>
      </c>
      <c r="N125">
        <v>65.44</v>
      </c>
      <c r="O125">
        <v>50.68</v>
      </c>
    </row>
    <row r="126" spans="1:15">
      <c r="A126" s="1" t="s">
        <v>139</v>
      </c>
      <c r="B126">
        <f>HYPERLINK("https://www.suredividend.com/sure-analysis-SPGI/","S&amp;P Global Inc")</f>
        <v>0</v>
      </c>
      <c r="C126" t="s">
        <v>169</v>
      </c>
      <c r="D126">
        <v>346.07</v>
      </c>
      <c r="E126">
        <v>0.01040251972144364</v>
      </c>
      <c r="F126">
        <v>50</v>
      </c>
      <c r="G126">
        <v>0.1688311688311688</v>
      </c>
      <c r="H126">
        <v>0.1247461131420948</v>
      </c>
      <c r="I126">
        <v>3.44145307875664</v>
      </c>
      <c r="J126">
        <v>115241.31</v>
      </c>
      <c r="K126">
        <v>34.30866379310345</v>
      </c>
      <c r="L126">
        <v>0.3373973606624157</v>
      </c>
      <c r="N126">
        <v>420.46</v>
      </c>
      <c r="O126">
        <v>278.59</v>
      </c>
    </row>
    <row r="127" spans="1:15">
      <c r="A127" s="1" t="s">
        <v>140</v>
      </c>
      <c r="B127">
        <f>HYPERLINK("https://www.suredividend.com/sure-analysis-SRCE/","1st Source Corp.")</f>
        <v>0</v>
      </c>
      <c r="C127" t="s">
        <v>169</v>
      </c>
      <c r="D127">
        <v>49.75</v>
      </c>
      <c r="E127">
        <v>0.0257286432160804</v>
      </c>
      <c r="F127">
        <v>35</v>
      </c>
      <c r="G127">
        <v>0.032258064516129</v>
      </c>
      <c r="H127">
        <v>0.05922384104881218</v>
      </c>
      <c r="I127">
        <v>1.258495988534399</v>
      </c>
      <c r="J127">
        <v>1228.855746</v>
      </c>
      <c r="K127">
        <v>10.28210707950533</v>
      </c>
      <c r="L127">
        <v>0.260019832341818</v>
      </c>
      <c r="N127">
        <v>59.23</v>
      </c>
      <c r="O127">
        <v>41.51</v>
      </c>
    </row>
    <row r="128" spans="1:15">
      <c r="A128" s="1" t="s">
        <v>141</v>
      </c>
      <c r="B128">
        <f>HYPERLINK("https://www.suredividend.com/sure-analysis-SWK/","Stanley Black &amp; Decker Inc")</f>
        <v>0</v>
      </c>
      <c r="C128" t="s">
        <v>167</v>
      </c>
      <c r="D128">
        <v>87.26000000000001</v>
      </c>
      <c r="E128">
        <v>0.03667201466880587</v>
      </c>
      <c r="F128">
        <v>55</v>
      </c>
      <c r="G128">
        <v>0.01265822784810133</v>
      </c>
      <c r="H128">
        <v>0.04893816562469966</v>
      </c>
      <c r="I128">
        <v>3.136731898739138</v>
      </c>
      <c r="J128">
        <v>13352.864292</v>
      </c>
      <c r="K128">
        <v>12.62204772885906</v>
      </c>
      <c r="L128">
        <v>0.4640135944880382</v>
      </c>
      <c r="N128">
        <v>159.08</v>
      </c>
      <c r="O128">
        <v>69.54000000000001</v>
      </c>
    </row>
    <row r="129" spans="1:15">
      <c r="A129" s="1" t="s">
        <v>142</v>
      </c>
      <c r="B129">
        <f>HYPERLINK("https://www.suredividend.com/sure-analysis-SYK/","Stryker Corp.")</f>
        <v>0</v>
      </c>
      <c r="C129" t="s">
        <v>166</v>
      </c>
      <c r="D129">
        <v>271.53</v>
      </c>
      <c r="E129">
        <v>0.01104850292785328</v>
      </c>
      <c r="F129">
        <v>29</v>
      </c>
      <c r="G129">
        <v>0.07913669064748197</v>
      </c>
      <c r="H129">
        <v>0.09797557995870743</v>
      </c>
      <c r="I129">
        <v>2.821423835006069</v>
      </c>
      <c r="J129">
        <v>102864.049041</v>
      </c>
      <c r="K129">
        <v>43.62343046690839</v>
      </c>
      <c r="L129">
        <v>0.4572810105358296</v>
      </c>
      <c r="N129">
        <v>284</v>
      </c>
      <c r="O129">
        <v>187.62</v>
      </c>
    </row>
    <row r="130" spans="1:15">
      <c r="A130" s="1" t="s">
        <v>143</v>
      </c>
      <c r="B130">
        <f>HYPERLINK("https://www.suredividend.com/sure-analysis-SYY/","Sysco Corp.")</f>
        <v>0</v>
      </c>
      <c r="C130" t="s">
        <v>168</v>
      </c>
      <c r="D130">
        <v>76.26000000000001</v>
      </c>
      <c r="E130">
        <v>0.02570154733805402</v>
      </c>
      <c r="F130">
        <v>52</v>
      </c>
      <c r="G130">
        <v>0.04255319148936154</v>
      </c>
      <c r="H130">
        <v>0.06360094824680784</v>
      </c>
      <c r="I130">
        <v>1.921878276641909</v>
      </c>
      <c r="J130">
        <v>38709.882489</v>
      </c>
      <c r="K130">
        <v>27.25859939873164</v>
      </c>
      <c r="L130">
        <v>0.6913231210942118</v>
      </c>
      <c r="N130">
        <v>89.84</v>
      </c>
      <c r="O130">
        <v>69.7</v>
      </c>
    </row>
    <row r="131" spans="1:15">
      <c r="A131" s="1" t="s">
        <v>144</v>
      </c>
      <c r="B131">
        <f>HYPERLINK("https://www.suredividend.com/sure-analysis-TDS/","Telephone And Data Systems, Inc.")</f>
        <v>0</v>
      </c>
      <c r="C131" t="s">
        <v>176</v>
      </c>
      <c r="D131">
        <v>11.95</v>
      </c>
      <c r="E131">
        <v>0.06192468619246862</v>
      </c>
      <c r="F131">
        <v>49</v>
      </c>
      <c r="G131">
        <v>0.02857142857142847</v>
      </c>
      <c r="H131">
        <v>0.02383625553960966</v>
      </c>
      <c r="I131">
        <v>0.7047005267306821</v>
      </c>
      <c r="J131">
        <v>1255.351085</v>
      </c>
      <c r="K131" t="s">
        <v>177</v>
      </c>
      <c r="L131" t="s">
        <v>177</v>
      </c>
      <c r="N131">
        <v>20.17</v>
      </c>
      <c r="O131">
        <v>9.49</v>
      </c>
    </row>
    <row r="132" spans="1:15">
      <c r="A132" s="1" t="s">
        <v>145</v>
      </c>
      <c r="B132">
        <f>HYPERLINK("https://www.suredividend.com/sure-analysis-TGT/","Target Corp")</f>
        <v>0</v>
      </c>
      <c r="C132" t="s">
        <v>168</v>
      </c>
      <c r="D132">
        <v>166</v>
      </c>
      <c r="E132">
        <v>0.02602409638554217</v>
      </c>
      <c r="F132">
        <v>54</v>
      </c>
      <c r="G132">
        <v>0.2</v>
      </c>
      <c r="H132">
        <v>0.11032151746146</v>
      </c>
      <c r="I132">
        <v>4.090397627509714</v>
      </c>
      <c r="J132">
        <v>76403.59658</v>
      </c>
      <c r="K132">
        <v>22.15881571345708</v>
      </c>
      <c r="L132">
        <v>0.5557605472159937</v>
      </c>
      <c r="N132">
        <v>247.48</v>
      </c>
      <c r="O132">
        <v>133.73</v>
      </c>
    </row>
    <row r="133" spans="1:15">
      <c r="A133" s="1" t="s">
        <v>146</v>
      </c>
      <c r="B133">
        <f>HYPERLINK("https://www.suredividend.com/sure-analysis-THFF/","First Financial Corp. - Indiana")</f>
        <v>0</v>
      </c>
      <c r="C133" t="s">
        <v>169</v>
      </c>
      <c r="D133">
        <v>43.67</v>
      </c>
      <c r="E133">
        <v>0.0247309365697275</v>
      </c>
      <c r="F133">
        <v>34</v>
      </c>
      <c r="G133" t="s">
        <v>177</v>
      </c>
      <c r="H133" t="s">
        <v>177</v>
      </c>
      <c r="I133">
        <v>1.077643413049845</v>
      </c>
      <c r="J133">
        <v>525.0006530000001</v>
      </c>
      <c r="K133">
        <v>8.469664967250671</v>
      </c>
      <c r="L133">
        <v>0.215528682609969</v>
      </c>
      <c r="N133">
        <v>49.68</v>
      </c>
      <c r="O133">
        <v>40.82</v>
      </c>
    </row>
    <row r="134" spans="1:15">
      <c r="A134" s="1" t="s">
        <v>147</v>
      </c>
      <c r="B134">
        <f>HYPERLINK("https://www.suredividend.com/sure-analysis-TMP/","Tompkins Financial Corp")</f>
        <v>0</v>
      </c>
      <c r="C134" t="s">
        <v>169</v>
      </c>
      <c r="D134">
        <v>74.56</v>
      </c>
      <c r="E134">
        <v>0.03218884120171674</v>
      </c>
      <c r="F134">
        <v>36</v>
      </c>
      <c r="G134">
        <v>0.05263157894736836</v>
      </c>
      <c r="H134">
        <v>0.04563955259127317</v>
      </c>
      <c r="I134">
        <v>2.314445069583625</v>
      </c>
      <c r="J134">
        <v>1082.63491</v>
      </c>
      <c r="K134">
        <v>12.76993288605803</v>
      </c>
      <c r="L134">
        <v>0.392944833545607</v>
      </c>
      <c r="N134">
        <v>84.34999999999999</v>
      </c>
      <c r="O134">
        <v>66.98999999999999</v>
      </c>
    </row>
    <row r="135" spans="1:15">
      <c r="A135" s="1" t="s">
        <v>148</v>
      </c>
      <c r="B135">
        <f>HYPERLINK("https://www.suredividend.com/sure-analysis-TNC/","Tennant Co.")</f>
        <v>0</v>
      </c>
      <c r="C135" t="s">
        <v>167</v>
      </c>
      <c r="D135">
        <v>72.23999999999999</v>
      </c>
      <c r="E135">
        <v>0.01467331118493909</v>
      </c>
      <c r="F135">
        <v>52</v>
      </c>
      <c r="G135">
        <v>0.06000000000000005</v>
      </c>
      <c r="H135">
        <v>0.04762370263962179</v>
      </c>
      <c r="I135">
        <v>1.024062517992749</v>
      </c>
      <c r="J135">
        <v>1338.168992</v>
      </c>
      <c r="K135">
        <v>20.18354437647059</v>
      </c>
      <c r="L135">
        <v>0.2884683149275349</v>
      </c>
      <c r="N135">
        <v>83.97</v>
      </c>
      <c r="O135">
        <v>54.25</v>
      </c>
    </row>
    <row r="136" spans="1:15">
      <c r="A136" s="1" t="s">
        <v>149</v>
      </c>
      <c r="B136">
        <f>HYPERLINK("https://www.suredividend.com/sure-analysis-TR/","Tootsie Roll Industries, Inc.")</f>
        <v>0</v>
      </c>
      <c r="C136" t="s">
        <v>168</v>
      </c>
      <c r="D136">
        <v>42.68</v>
      </c>
      <c r="E136">
        <v>0.008434864104967197</v>
      </c>
      <c r="F136">
        <v>56</v>
      </c>
      <c r="G136">
        <v>0</v>
      </c>
      <c r="H136">
        <v>0</v>
      </c>
      <c r="I136">
        <v>0.351000902506496</v>
      </c>
      <c r="J136">
        <v>1693.733308</v>
      </c>
      <c r="K136">
        <v>22.30445379248588</v>
      </c>
      <c r="L136">
        <v>0.31909172955136</v>
      </c>
      <c r="N136">
        <v>46.01</v>
      </c>
      <c r="O136">
        <v>29.85</v>
      </c>
    </row>
    <row r="137" spans="1:15">
      <c r="A137" s="1" t="s">
        <v>150</v>
      </c>
      <c r="B137">
        <f>HYPERLINK("https://www.suredividend.com/sure-analysis-TRI/","Thomson-Reuters Corp")</f>
        <v>0</v>
      </c>
      <c r="C137" t="s">
        <v>167</v>
      </c>
      <c r="D137">
        <v>121.17</v>
      </c>
      <c r="E137">
        <v>0.01617562102830734</v>
      </c>
      <c r="F137">
        <v>30</v>
      </c>
      <c r="G137">
        <v>0.4919123595505617</v>
      </c>
      <c r="H137">
        <v>0.08513241440181951</v>
      </c>
      <c r="I137">
        <v>2.264787221585474</v>
      </c>
      <c r="J137">
        <v>57443.537008</v>
      </c>
      <c r="K137">
        <v>60.91573383623542</v>
      </c>
      <c r="L137">
        <v>1.16741609360076</v>
      </c>
      <c r="N137">
        <v>124.82</v>
      </c>
      <c r="O137">
        <v>90.05</v>
      </c>
    </row>
    <row r="138" spans="1:15">
      <c r="A138" s="1" t="s">
        <v>151</v>
      </c>
      <c r="B138">
        <f>HYPERLINK("https://www.suredividend.com/sure-analysis-TROW/","T. Rowe Price Group Inc.")</f>
        <v>0</v>
      </c>
      <c r="C138" t="s">
        <v>169</v>
      </c>
      <c r="D138">
        <v>113.49</v>
      </c>
      <c r="E138">
        <v>0.04299938320556877</v>
      </c>
      <c r="F138">
        <v>37</v>
      </c>
      <c r="G138">
        <v>0.1111111111111109</v>
      </c>
      <c r="H138">
        <v>0.1138241786028789</v>
      </c>
      <c r="I138">
        <v>4.725957099148772</v>
      </c>
      <c r="J138">
        <v>25467.033885</v>
      </c>
      <c r="K138">
        <v>16.73481001758444</v>
      </c>
      <c r="L138">
        <v>0.7053667312162346</v>
      </c>
      <c r="N138">
        <v>152.84</v>
      </c>
      <c r="O138">
        <v>92.58</v>
      </c>
    </row>
    <row r="139" spans="1:15">
      <c r="A139" s="1" t="s">
        <v>152</v>
      </c>
      <c r="B139">
        <f>HYPERLINK("https://www.suredividend.com/sure-analysis-TYCB/","Calvin b. Taylor Bankshares, Inc.")</f>
        <v>0</v>
      </c>
      <c r="C139" t="s">
        <v>169</v>
      </c>
      <c r="D139">
        <v>41.41</v>
      </c>
      <c r="E139">
        <v>0.03187635836754408</v>
      </c>
      <c r="F139">
        <v>32</v>
      </c>
      <c r="G139" t="s">
        <v>177</v>
      </c>
      <c r="H139" t="s">
        <v>177</v>
      </c>
      <c r="I139">
        <v>1.260000050067901</v>
      </c>
      <c r="J139">
        <v>114.251846</v>
      </c>
      <c r="K139">
        <v>0</v>
      </c>
      <c r="L139" t="s">
        <v>177</v>
      </c>
      <c r="N139">
        <v>42.03</v>
      </c>
      <c r="O139">
        <v>34.64</v>
      </c>
    </row>
    <row r="140" spans="1:15">
      <c r="A140" s="1" t="s">
        <v>153</v>
      </c>
      <c r="B140">
        <f>HYPERLINK("https://www.suredividend.com/sure-analysis-UBSI/","United Bankshares, Inc.")</f>
        <v>0</v>
      </c>
      <c r="C140" t="s">
        <v>169</v>
      </c>
      <c r="D140">
        <v>40.04</v>
      </c>
      <c r="E140">
        <v>0.03596403596403596</v>
      </c>
      <c r="F140">
        <v>48</v>
      </c>
      <c r="G140">
        <v>0</v>
      </c>
      <c r="H140">
        <v>0.01149727415513624</v>
      </c>
      <c r="I140">
        <v>1.419924534732175</v>
      </c>
      <c r="J140">
        <v>5395.205576</v>
      </c>
      <c r="K140">
        <v>14.21185947195537</v>
      </c>
      <c r="L140">
        <v>0.5053112223246174</v>
      </c>
      <c r="N140">
        <v>43.76</v>
      </c>
      <c r="O140">
        <v>32.17</v>
      </c>
    </row>
    <row r="141" spans="1:15">
      <c r="A141" s="1" t="s">
        <v>154</v>
      </c>
      <c r="B141">
        <f>HYPERLINK("https://www.suredividend.com/sure-analysis-UGI/","UGI Corp.")</f>
        <v>0</v>
      </c>
      <c r="C141" t="s">
        <v>171</v>
      </c>
      <c r="D141">
        <v>37.6</v>
      </c>
      <c r="E141">
        <v>0.03829787234042553</v>
      </c>
      <c r="F141">
        <v>35</v>
      </c>
      <c r="G141">
        <v>0.04347826086956519</v>
      </c>
      <c r="H141">
        <v>0.07565375693257015</v>
      </c>
      <c r="I141">
        <v>1.405670818952206</v>
      </c>
      <c r="J141">
        <v>7879.342598</v>
      </c>
      <c r="K141">
        <v>36.47843795555556</v>
      </c>
      <c r="L141">
        <v>1.405670818952206</v>
      </c>
      <c r="N141">
        <v>43.33</v>
      </c>
      <c r="O141">
        <v>30.9</v>
      </c>
    </row>
    <row r="142" spans="1:15">
      <c r="A142" s="1" t="s">
        <v>155</v>
      </c>
      <c r="B142">
        <f>HYPERLINK("https://www.suredividend.com/sure-analysis-UHT/","Universal Health Realty Income Trust")</f>
        <v>0</v>
      </c>
      <c r="C142" t="s">
        <v>175</v>
      </c>
      <c r="D142">
        <v>50.71</v>
      </c>
      <c r="E142">
        <v>0.05639913232104121</v>
      </c>
      <c r="F142">
        <v>37</v>
      </c>
      <c r="G142">
        <v>0.01418439716312059</v>
      </c>
      <c r="H142">
        <v>0.01460472222032205</v>
      </c>
      <c r="I142">
        <v>2.780747944228887</v>
      </c>
      <c r="J142">
        <v>699.96727</v>
      </c>
      <c r="K142">
        <v>33.17066012605441</v>
      </c>
      <c r="L142">
        <v>1.817482316489468</v>
      </c>
      <c r="N142">
        <v>57.52</v>
      </c>
      <c r="O142">
        <v>40.35</v>
      </c>
    </row>
    <row r="143" spans="1:15">
      <c r="A143" s="1" t="s">
        <v>156</v>
      </c>
      <c r="B143">
        <f>HYPERLINK("https://www.suredividend.com/sure-analysis-UMBF/","UMB Financial Corp.")</f>
        <v>0</v>
      </c>
      <c r="C143" t="s">
        <v>169</v>
      </c>
      <c r="D143">
        <v>88.84999999999999</v>
      </c>
      <c r="E143">
        <v>0.01710748452447946</v>
      </c>
      <c r="F143">
        <v>31</v>
      </c>
      <c r="G143">
        <v>0.02702702702702697</v>
      </c>
      <c r="H143">
        <v>0.05554589164848411</v>
      </c>
      <c r="I143">
        <v>1.480311409360208</v>
      </c>
      <c r="J143">
        <v>4309.575691</v>
      </c>
      <c r="K143">
        <v>9.983218412975292</v>
      </c>
      <c r="L143">
        <v>0.1670780371738384</v>
      </c>
      <c r="N143">
        <v>101.64</v>
      </c>
      <c r="O143">
        <v>76.97</v>
      </c>
    </row>
    <row r="144" spans="1:15">
      <c r="A144" s="1" t="s">
        <v>157</v>
      </c>
      <c r="B144">
        <f>HYPERLINK("https://www.suredividend.com/sure-analysis-UVV/","Universal Corp.")</f>
        <v>0</v>
      </c>
      <c r="C144" t="s">
        <v>168</v>
      </c>
      <c r="D144">
        <v>51.39</v>
      </c>
      <c r="E144">
        <v>0.06149056236621911</v>
      </c>
      <c r="F144">
        <v>52</v>
      </c>
      <c r="G144">
        <v>0.01282051282051277</v>
      </c>
      <c r="H144">
        <v>0.01044613160468888</v>
      </c>
      <c r="I144">
        <v>3.078816137406259</v>
      </c>
      <c r="J144">
        <v>1261.900002</v>
      </c>
      <c r="K144">
        <v>14.11600203355892</v>
      </c>
      <c r="L144">
        <v>0.8600045076553796</v>
      </c>
      <c r="N144">
        <v>61.29</v>
      </c>
      <c r="O144">
        <v>42.99</v>
      </c>
    </row>
    <row r="145" spans="1:15">
      <c r="A145" s="1" t="s">
        <v>158</v>
      </c>
      <c r="B145">
        <f>HYPERLINK("https://www.suredividend.com/sure-analysis-WABC/","Westamerica Bancorporation")</f>
        <v>0</v>
      </c>
      <c r="C145" t="s">
        <v>169</v>
      </c>
      <c r="D145">
        <v>55.35</v>
      </c>
      <c r="E145">
        <v>0.03035230352303523</v>
      </c>
      <c r="F145">
        <v>29</v>
      </c>
      <c r="G145">
        <v>0</v>
      </c>
      <c r="H145">
        <v>0.009805797673485328</v>
      </c>
      <c r="I145">
        <v>1.661814999590684</v>
      </c>
      <c r="J145">
        <v>1489.62193</v>
      </c>
      <c r="K145">
        <v>12.20661397807168</v>
      </c>
      <c r="L145">
        <v>0.3660385461653489</v>
      </c>
      <c r="N145">
        <v>63.38</v>
      </c>
      <c r="O145">
        <v>51.29</v>
      </c>
    </row>
    <row r="146" spans="1:15">
      <c r="A146" s="1" t="s">
        <v>159</v>
      </c>
      <c r="B146">
        <f>HYPERLINK("https://www.suredividend.com/sure-analysis-WBA/","Walgreens Boots Alliance Inc")</f>
        <v>0</v>
      </c>
      <c r="C146" t="s">
        <v>166</v>
      </c>
      <c r="D146">
        <v>36.09</v>
      </c>
      <c r="E146">
        <v>0.05320033250207813</v>
      </c>
      <c r="F146">
        <v>47</v>
      </c>
      <c r="G146">
        <v>0.005235602094240788</v>
      </c>
      <c r="H146">
        <v>0.03713728933664817</v>
      </c>
      <c r="I146">
        <v>1.882260967344389</v>
      </c>
      <c r="J146">
        <v>31127.753264</v>
      </c>
      <c r="K146" t="s">
        <v>177</v>
      </c>
      <c r="L146" t="s">
        <v>177</v>
      </c>
      <c r="N146">
        <v>46.66</v>
      </c>
      <c r="O146">
        <v>29.64</v>
      </c>
    </row>
    <row r="147" spans="1:15">
      <c r="A147" s="1" t="s">
        <v>160</v>
      </c>
      <c r="B147">
        <f>HYPERLINK("https://www.suredividend.com/sure-analysis-WLY/","John Wiley &amp; Sons Inc.")</f>
        <v>0</v>
      </c>
      <c r="C147" t="s">
        <v>177</v>
      </c>
      <c r="D147">
        <v>45.06</v>
      </c>
      <c r="E147">
        <v>0.03084775854416334</v>
      </c>
      <c r="F147">
        <v>29</v>
      </c>
      <c r="G147" t="s">
        <v>177</v>
      </c>
      <c r="H147" t="s">
        <v>177</v>
      </c>
      <c r="I147">
        <v>1.372201908210279</v>
      </c>
      <c r="J147">
        <v>2497.907196</v>
      </c>
      <c r="K147">
        <v>25.26456150116314</v>
      </c>
      <c r="L147">
        <v>0.7796601751194767</v>
      </c>
      <c r="N147">
        <v>56.34</v>
      </c>
      <c r="O147">
        <v>36.25</v>
      </c>
    </row>
    <row r="148" spans="1:15">
      <c r="A148" s="1" t="s">
        <v>161</v>
      </c>
      <c r="B148">
        <f>HYPERLINK("https://www.suredividend.com/sure-analysis-WMT/","Walmart Inc")</f>
        <v>0</v>
      </c>
      <c r="C148" t="s">
        <v>168</v>
      </c>
      <c r="D148">
        <v>140.67</v>
      </c>
      <c r="E148">
        <v>0.01620814672638089</v>
      </c>
      <c r="F148">
        <v>50</v>
      </c>
      <c r="G148">
        <v>0.0181818181818183</v>
      </c>
      <c r="H148">
        <v>0.01493197894539389</v>
      </c>
      <c r="I148">
        <v>2.226840039871083</v>
      </c>
      <c r="J148">
        <v>379358.863596</v>
      </c>
      <c r="K148">
        <v>42.30610723722315</v>
      </c>
      <c r="L148">
        <v>0.6830797668316206</v>
      </c>
      <c r="N148">
        <v>159.88</v>
      </c>
      <c r="O148">
        <v>116.32</v>
      </c>
    </row>
    <row r="149" spans="1:15">
      <c r="A149" s="1" t="s">
        <v>162</v>
      </c>
      <c r="B149">
        <f>HYPERLINK("https://www.suredividend.com/sure-analysis-WST/","West Pharmaceutical Services, Inc.")</f>
        <v>0</v>
      </c>
      <c r="C149" t="s">
        <v>166</v>
      </c>
      <c r="D149">
        <v>329.26</v>
      </c>
      <c r="E149">
        <v>0.002308206280750775</v>
      </c>
      <c r="F149">
        <v>30</v>
      </c>
      <c r="G149">
        <v>0.05555555555555558</v>
      </c>
      <c r="H149">
        <v>0.06298004826234438</v>
      </c>
      <c r="I149">
        <v>0.7391910859323381</v>
      </c>
      <c r="J149">
        <v>24409.87251</v>
      </c>
      <c r="K149">
        <v>41.66218213012459</v>
      </c>
      <c r="L149">
        <v>0.09562627243626624</v>
      </c>
      <c r="N149">
        <v>422.87</v>
      </c>
      <c r="O149">
        <v>205.87</v>
      </c>
    </row>
    <row r="150" spans="1:15">
      <c r="A150" s="1" t="s">
        <v>163</v>
      </c>
      <c r="B150">
        <f>HYPERLINK("https://www.suredividend.com/sure-analysis-WTRG/","Essential Utilities Inc")</f>
        <v>0</v>
      </c>
      <c r="C150" t="s">
        <v>171</v>
      </c>
      <c r="D150">
        <v>42.01</v>
      </c>
      <c r="E150">
        <v>0.02737443465841466</v>
      </c>
      <c r="F150">
        <v>31</v>
      </c>
      <c r="G150">
        <v>0.0700969425801643</v>
      </c>
      <c r="H150">
        <v>0.05557125803060625</v>
      </c>
      <c r="I150">
        <v>1.11350449872271</v>
      </c>
      <c r="J150">
        <v>11096.574543</v>
      </c>
      <c r="K150">
        <v>23.85144462424528</v>
      </c>
      <c r="L150">
        <v>0.6290985868489888</v>
      </c>
      <c r="N150">
        <v>51.43</v>
      </c>
      <c r="O150">
        <v>37.77</v>
      </c>
    </row>
    <row r="151" spans="1:15">
      <c r="A151" s="1" t="s">
        <v>164</v>
      </c>
      <c r="B151">
        <f>HYPERLINK("https://www.suredividend.com/sure-analysis-XOM/","Exxon Mobil Corp.")</f>
        <v>0</v>
      </c>
      <c r="C151" t="s">
        <v>174</v>
      </c>
      <c r="D151">
        <v>112.81</v>
      </c>
      <c r="E151">
        <v>0.03226664302810035</v>
      </c>
      <c r="F151">
        <v>40</v>
      </c>
      <c r="G151">
        <v>0.03409090909090917</v>
      </c>
      <c r="H151">
        <v>0.02104646949148581</v>
      </c>
      <c r="I151">
        <v>3.537328257447028</v>
      </c>
      <c r="J151">
        <v>459247.816496</v>
      </c>
      <c r="K151">
        <v>8.239106862150699</v>
      </c>
      <c r="L151">
        <v>0.2667668369115406</v>
      </c>
      <c r="N151">
        <v>118.72</v>
      </c>
      <c r="O151">
        <v>73.59</v>
      </c>
    </row>
    <row r="152" spans="1:15">
      <c r="A152" s="1" t="s">
        <v>165</v>
      </c>
      <c r="B152">
        <f>HYPERLINK("https://www.suredividend.com/sure-analysis-YORW/","York Water Co.")</f>
        <v>0</v>
      </c>
      <c r="C152" t="s">
        <v>171</v>
      </c>
      <c r="D152">
        <v>43.42</v>
      </c>
      <c r="E152">
        <v>0.01796407185628742</v>
      </c>
      <c r="F152">
        <v>25</v>
      </c>
      <c r="G152">
        <v>0.04002052334530526</v>
      </c>
      <c r="H152">
        <v>0.04000577367145808</v>
      </c>
      <c r="I152">
        <v>0.7898631510635761</v>
      </c>
      <c r="J152">
        <v>619.8778579999999</v>
      </c>
      <c r="K152">
        <v>33.3806062369413</v>
      </c>
      <c r="L152">
        <v>0.5807817287232178</v>
      </c>
      <c r="N152">
        <v>47.06</v>
      </c>
      <c r="O152">
        <v>36.52</v>
      </c>
    </row>
  </sheetData>
  <autoFilter ref="A1:O152"/>
  <conditionalFormatting sqref="A1:O1">
    <cfRule type="cellIs" dxfId="8" priority="16" operator="notEqual">
      <formula>-13.345</formula>
    </cfRule>
  </conditionalFormatting>
  <conditionalFormatting sqref="A2:A152">
    <cfRule type="cellIs" dxfId="0" priority="1" operator="notEqual">
      <formula>"None"</formula>
    </cfRule>
  </conditionalFormatting>
  <conditionalFormatting sqref="B2:B152">
    <cfRule type="cellIs" dxfId="1" priority="2" operator="notEqual">
      <formula>"None"</formula>
    </cfRule>
  </conditionalFormatting>
  <conditionalFormatting sqref="C2:C152">
    <cfRule type="cellIs" dxfId="0" priority="3" operator="notEqual">
      <formula>"None"</formula>
    </cfRule>
  </conditionalFormatting>
  <conditionalFormatting sqref="D2:D152">
    <cfRule type="cellIs" dxfId="2" priority="4" operator="notEqual">
      <formula>"None"</formula>
    </cfRule>
  </conditionalFormatting>
  <conditionalFormatting sqref="E2:E152">
    <cfRule type="cellIs" dxfId="3" priority="5" operator="notEqual">
      <formula>"None"</formula>
    </cfRule>
  </conditionalFormatting>
  <conditionalFormatting sqref="F2:F152">
    <cfRule type="cellIs" dxfId="4" priority="6" operator="notEqual">
      <formula>"None"</formula>
    </cfRule>
  </conditionalFormatting>
  <conditionalFormatting sqref="G2:G152">
    <cfRule type="cellIs" dxfId="3" priority="7" operator="notEqual">
      <formula>"None"</formula>
    </cfRule>
  </conditionalFormatting>
  <conditionalFormatting sqref="H2:H152">
    <cfRule type="cellIs" dxfId="3" priority="8" operator="notEqual">
      <formula>"None"</formula>
    </cfRule>
  </conditionalFormatting>
  <conditionalFormatting sqref="I2:I152">
    <cfRule type="cellIs" dxfId="2" priority="9" operator="notEqual">
      <formula>"None"</formula>
    </cfRule>
  </conditionalFormatting>
  <conditionalFormatting sqref="J2:J152">
    <cfRule type="cellIs" dxfId="5" priority="10" operator="notEqual">
      <formula>"None"</formula>
    </cfRule>
  </conditionalFormatting>
  <conditionalFormatting sqref="K2:K152">
    <cfRule type="cellIs" dxfId="6" priority="11" operator="notEqual">
      <formula>"None"</formula>
    </cfRule>
  </conditionalFormatting>
  <conditionalFormatting sqref="L2:L152">
    <cfRule type="cellIs" dxfId="3" priority="12" operator="notEqual">
      <formula>"None"</formula>
    </cfRule>
  </conditionalFormatting>
  <conditionalFormatting sqref="M2:M152">
    <cfRule type="cellIs" dxfId="7" priority="13" operator="notEqual">
      <formula>"None"</formula>
    </cfRule>
  </conditionalFormatting>
  <conditionalFormatting sqref="N2:N152">
    <cfRule type="cellIs" dxfId="2" priority="14" operator="notEqual">
      <formula>"None"</formula>
    </cfRule>
  </conditionalFormatting>
  <conditionalFormatting sqref="O2:O152">
    <cfRule type="cellIs" dxfId="2" priority="15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25.7109375" customWidth="1"/>
    <col min="5" max="5" width="25.7109375" customWidth="1"/>
    <col min="6" max="6" width="25.7109375" customWidth="1"/>
    <col min="7" max="7" width="25.7109375" customWidth="1"/>
    <col min="8" max="8" width="25.7109375" customWidth="1"/>
    <col min="9" max="9" width="25.7109375" customWidth="1"/>
  </cols>
  <sheetData>
    <row r="1" spans="1:9">
      <c r="A1" s="1" t="s">
        <v>14</v>
      </c>
      <c r="B1" s="1" t="s">
        <v>0</v>
      </c>
      <c r="C1" s="1" t="s">
        <v>178</v>
      </c>
      <c r="D1" s="1" t="s">
        <v>179</v>
      </c>
      <c r="E1" s="1" t="s">
        <v>180</v>
      </c>
      <c r="F1" s="1" t="s">
        <v>181</v>
      </c>
      <c r="G1" s="1" t="s">
        <v>182</v>
      </c>
      <c r="H1" s="1" t="s">
        <v>183</v>
      </c>
      <c r="I1" s="1" t="s">
        <v>184</v>
      </c>
    </row>
    <row r="2" spans="1:9">
      <c r="A2" s="1" t="s">
        <v>15</v>
      </c>
      <c r="B2">
        <f>HYPERLINK("https://www.suredividend.com/sure-analysis-ABBV/","Abbvie Inc")</f>
        <v>0</v>
      </c>
      <c r="C2">
        <v>0.074793388429752</v>
      </c>
      <c r="D2">
        <v>-0.037373187210127</v>
      </c>
      <c r="E2">
        <v>0.167791231314105</v>
      </c>
      <c r="F2">
        <v>-0.025162379238444</v>
      </c>
      <c r="G2">
        <v>0.07598645881452501</v>
      </c>
      <c r="H2">
        <v>0.6048224884929101</v>
      </c>
      <c r="I2">
        <v>0.7150694445970801</v>
      </c>
    </row>
    <row r="3" spans="1:9">
      <c r="A3" s="1" t="s">
        <v>16</v>
      </c>
      <c r="B3">
        <f>HYPERLINK("https://www.suredividend.com/sure-analysis-ABM/","ABM Industries Inc.")</f>
        <v>0</v>
      </c>
      <c r="C3">
        <v>0.016871485107269</v>
      </c>
      <c r="D3">
        <v>0.059848208548255</v>
      </c>
      <c r="E3">
        <v>0.09604910443673101</v>
      </c>
      <c r="F3">
        <v>0.104464915932166</v>
      </c>
      <c r="G3">
        <v>0.067318455295928</v>
      </c>
      <c r="H3">
        <v>0.137825592452408</v>
      </c>
      <c r="I3">
        <v>0.5928065956940061</v>
      </c>
    </row>
    <row r="4" spans="1:9">
      <c r="A4" s="1" t="s">
        <v>17</v>
      </c>
      <c r="B4">
        <f>HYPERLINK("https://www.suredividend.com/sure-analysis-ABT/","Abbott Laboratories")</f>
        <v>0</v>
      </c>
      <c r="C4">
        <v>-0.06565882458180501</v>
      </c>
      <c r="D4">
        <v>-0.029300352778923</v>
      </c>
      <c r="E4">
        <v>0.028468237119776</v>
      </c>
      <c r="F4">
        <v>-0.04433044116341901</v>
      </c>
      <c r="G4">
        <v>-0.124383631464848</v>
      </c>
      <c r="H4">
        <v>-0.06992606602322801</v>
      </c>
      <c r="I4">
        <v>0.906721260900439</v>
      </c>
    </row>
    <row r="5" spans="1:9">
      <c r="A5" s="1" t="s">
        <v>18</v>
      </c>
      <c r="B5">
        <f>HYPERLINK("https://www.suredividend.com/sure-analysis-ADM/","Archer Daniels Midland Co.")</f>
        <v>0</v>
      </c>
      <c r="C5">
        <v>-0.009435172750057001</v>
      </c>
      <c r="D5">
        <v>-0.111288478215823</v>
      </c>
      <c r="E5">
        <v>-0.06573509106374301</v>
      </c>
      <c r="F5">
        <v>-0.122200022740932</v>
      </c>
      <c r="G5">
        <v>-0.002272151010651</v>
      </c>
      <c r="H5">
        <v>0.522259238532351</v>
      </c>
      <c r="I5">
        <v>1.204274759340838</v>
      </c>
    </row>
    <row r="6" spans="1:9">
      <c r="A6" s="1" t="s">
        <v>19</v>
      </c>
      <c r="B6">
        <f>HYPERLINK("https://www.suredividend.com/sure-analysis-ADP/","Automatic Data Processing Inc.")</f>
        <v>0</v>
      </c>
      <c r="C6">
        <v>-0.002485464471173</v>
      </c>
      <c r="D6">
        <v>-0.16324923631368</v>
      </c>
      <c r="E6">
        <v>-0.04891436589988701</v>
      </c>
      <c r="F6">
        <v>-0.05907225990119701</v>
      </c>
      <c r="G6">
        <v>0.09866688566678401</v>
      </c>
      <c r="H6">
        <v>0.36470753968278</v>
      </c>
      <c r="I6">
        <v>1.193089450727452</v>
      </c>
    </row>
    <row r="7" spans="1:9">
      <c r="A7" s="1" t="s">
        <v>20</v>
      </c>
      <c r="B7">
        <f>HYPERLINK("https://www.suredividend.com/sure-analysis-AFL/","Aflac Inc.")</f>
        <v>0</v>
      </c>
      <c r="C7">
        <v>-0.007822602624544001</v>
      </c>
      <c r="D7">
        <v>-0.048282556064973</v>
      </c>
      <c r="E7">
        <v>0.165831131643184</v>
      </c>
      <c r="F7">
        <v>-0.042991281488369</v>
      </c>
      <c r="G7">
        <v>0.168023729108605</v>
      </c>
      <c r="H7">
        <v>0.485036800444382</v>
      </c>
      <c r="I7">
        <v>0.734550864360859</v>
      </c>
    </row>
    <row r="8" spans="1:9">
      <c r="A8" s="1" t="s">
        <v>21</v>
      </c>
      <c r="B8">
        <f>HYPERLINK("https://www.suredividend.com/sure-analysis-ALB/","Albemarle Corp.")</f>
        <v>0</v>
      </c>
      <c r="C8">
        <v>-0.09699543919507</v>
      </c>
      <c r="D8">
        <v>-0.08616868726372001</v>
      </c>
      <c r="E8">
        <v>0.000918064570155</v>
      </c>
      <c r="F8">
        <v>0.196025085308493</v>
      </c>
      <c r="G8">
        <v>0.4578858884043071</v>
      </c>
      <c r="H8">
        <v>0.8598444405085691</v>
      </c>
      <c r="I8">
        <v>1.914842806169752</v>
      </c>
    </row>
    <row r="9" spans="1:9">
      <c r="A9" s="1" t="s">
        <v>22</v>
      </c>
      <c r="B9">
        <f>HYPERLINK("https://www.suredividend.com/sure-analysis-ANDE/","Andersons Inc.")</f>
        <v>0</v>
      </c>
      <c r="C9">
        <v>0.223454833597464</v>
      </c>
      <c r="D9">
        <v>0.278854994077841</v>
      </c>
      <c r="E9">
        <v>0.288513536068364</v>
      </c>
      <c r="F9">
        <v>0.323806801943412</v>
      </c>
      <c r="G9">
        <v>-0.021087201856383</v>
      </c>
      <c r="H9">
        <v>0.8715227132230831</v>
      </c>
      <c r="I9">
        <v>0.484149209543156</v>
      </c>
    </row>
    <row r="10" spans="1:9">
      <c r="A10" s="1" t="s">
        <v>23</v>
      </c>
      <c r="B10">
        <f>HYPERLINK("https://www.suredividend.com/sure-analysis-AOS/","A.O. Smith Corp.")</f>
        <v>0</v>
      </c>
      <c r="C10">
        <v>-0.013323678493845</v>
      </c>
      <c r="D10">
        <v>0.133989903445245</v>
      </c>
      <c r="E10">
        <v>0.22389148269971</v>
      </c>
      <c r="F10">
        <v>0.196197031015441</v>
      </c>
      <c r="G10">
        <v>0.01619831752282</v>
      </c>
      <c r="H10">
        <v>0.156617915439397</v>
      </c>
      <c r="I10">
        <v>0.205514258970579</v>
      </c>
    </row>
    <row r="11" spans="1:9">
      <c r="A11" s="1" t="s">
        <v>24</v>
      </c>
      <c r="B11">
        <f>HYPERLINK("https://www.suredividend.com/sure-analysis-APD/","Air Products &amp; Chemicals Inc.")</f>
        <v>0</v>
      </c>
      <c r="C11">
        <v>0.034243211002736</v>
      </c>
      <c r="D11">
        <v>-0.06945881633949201</v>
      </c>
      <c r="E11">
        <v>0.210430446444263</v>
      </c>
      <c r="F11">
        <v>-0.043729319405696</v>
      </c>
      <c r="G11">
        <v>0.323573189628193</v>
      </c>
      <c r="H11">
        <v>0.204393966508384</v>
      </c>
      <c r="I11">
        <v>1.074580164598279</v>
      </c>
    </row>
    <row r="12" spans="1:9">
      <c r="A12" s="1" t="s">
        <v>25</v>
      </c>
      <c r="B12">
        <f>HYPERLINK("https://www.suredividend.com/sure-analysis-AROW/","Arrow Financial Corp.")</f>
        <v>0</v>
      </c>
      <c r="C12">
        <v>-0.07967246800958901</v>
      </c>
      <c r="D12">
        <v>-0.153340952119082</v>
      </c>
      <c r="E12">
        <v>-0.015864032094285</v>
      </c>
      <c r="F12">
        <v>-0.120122873233399</v>
      </c>
      <c r="G12">
        <v>-0.101811872734399</v>
      </c>
      <c r="H12">
        <v>0.004004469789858</v>
      </c>
      <c r="I12">
        <v>0.204554160112794</v>
      </c>
    </row>
    <row r="13" spans="1:9">
      <c r="A13" s="1" t="s">
        <v>26</v>
      </c>
      <c r="B13">
        <f>HYPERLINK("https://www.suredividend.com/sure-analysis-ARTNA/","Artesian Resources Corp.")</f>
        <v>0</v>
      </c>
      <c r="C13">
        <v>-0.097154937021051</v>
      </c>
      <c r="D13">
        <v>0.019923049708119</v>
      </c>
      <c r="E13">
        <v>0.030070234599193</v>
      </c>
      <c r="F13">
        <v>-0.05076479031934401</v>
      </c>
      <c r="G13">
        <v>0.148800245741552</v>
      </c>
      <c r="H13">
        <v>0.56262792516325</v>
      </c>
      <c r="I13">
        <v>0.9110457408021211</v>
      </c>
    </row>
    <row r="14" spans="1:9">
      <c r="A14" s="1" t="s">
        <v>27</v>
      </c>
      <c r="B14">
        <f>HYPERLINK("https://www.suredividend.com/sure-analysis-ATO/","Atmos Energy Corp.")</f>
        <v>0</v>
      </c>
      <c r="C14">
        <v>-0.031930077064308</v>
      </c>
      <c r="D14">
        <v>-0.026530561137386</v>
      </c>
      <c r="E14">
        <v>-0.009619160658168001</v>
      </c>
      <c r="F14">
        <v>0.012296988342376</v>
      </c>
      <c r="G14">
        <v>-0.011569537788416</v>
      </c>
      <c r="H14">
        <v>0.316394855398585</v>
      </c>
      <c r="I14">
        <v>0.56064618754058</v>
      </c>
    </row>
    <row r="15" spans="1:9">
      <c r="A15" s="1" t="s">
        <v>28</v>
      </c>
      <c r="B15">
        <f>HYPERLINK("https://www.suredividend.com/sure-analysis-ATR/","Aptargroup Inc.")</f>
        <v>0</v>
      </c>
      <c r="C15">
        <v>0.041847166868826</v>
      </c>
      <c r="D15">
        <v>0.116580265175045</v>
      </c>
      <c r="E15">
        <v>0.194091209701283</v>
      </c>
      <c r="F15">
        <v>0.09698536562225701</v>
      </c>
      <c r="G15">
        <v>0.014749093265779</v>
      </c>
      <c r="H15">
        <v>-0.053725567036756</v>
      </c>
      <c r="I15">
        <v>0.428931313856296</v>
      </c>
    </row>
    <row r="16" spans="1:9">
      <c r="A16" s="1" t="s">
        <v>29</v>
      </c>
      <c r="B16">
        <f>HYPERLINK("https://www.suredividend.com/sure-analysis-AWR/","American States Water Co.")</f>
        <v>0</v>
      </c>
      <c r="C16">
        <v>-0.105547452143711</v>
      </c>
      <c r="D16">
        <v>-0.108006865892105</v>
      </c>
      <c r="E16">
        <v>0.06147808388598301</v>
      </c>
      <c r="F16">
        <v>-0.05374551831306201</v>
      </c>
      <c r="G16">
        <v>0.007427466955339</v>
      </c>
      <c r="H16">
        <v>0.277694991347719</v>
      </c>
      <c r="I16">
        <v>0.8491147787105811</v>
      </c>
    </row>
    <row r="17" spans="1:9">
      <c r="A17" s="1" t="s">
        <v>30</v>
      </c>
      <c r="B17">
        <f>HYPERLINK("https://www.suredividend.com/sure-analysis-BANF/","Bancfirst Corp.")</f>
        <v>0</v>
      </c>
      <c r="C17">
        <v>0.04820680018630601</v>
      </c>
      <c r="D17">
        <v>-0.11393713304231</v>
      </c>
      <c r="E17">
        <v>-0.140630369866884</v>
      </c>
      <c r="F17">
        <v>0.020866409616693</v>
      </c>
      <c r="G17">
        <v>0.183355724460312</v>
      </c>
      <c r="H17">
        <v>0.390132867176062</v>
      </c>
      <c r="I17">
        <v>0.842697273209245</v>
      </c>
    </row>
    <row r="18" spans="1:9">
      <c r="A18" s="1" t="s">
        <v>31</v>
      </c>
      <c r="B18">
        <f>HYPERLINK("https://www.suredividend.com/sure-analysis-BDX/","Becton, Dickinson And Co.")</f>
        <v>0</v>
      </c>
      <c r="C18">
        <v>-0.03506345590628</v>
      </c>
      <c r="D18">
        <v>-0.05658501432899501</v>
      </c>
      <c r="E18">
        <v>-0.055127017344844</v>
      </c>
      <c r="F18">
        <v>-0.06716476602438</v>
      </c>
      <c r="G18">
        <v>-0.105263038786519</v>
      </c>
      <c r="H18">
        <v>0.037052710361433</v>
      </c>
      <c r="I18">
        <v>0.188820615979669</v>
      </c>
    </row>
    <row r="19" spans="1:9">
      <c r="A19" s="1" t="s">
        <v>32</v>
      </c>
      <c r="B19">
        <f>HYPERLINK("https://www.suredividend.com/sure-analysis-BEN/","Franklin Resources, Inc.")</f>
        <v>0</v>
      </c>
      <c r="C19">
        <v>-0.110610159302675</v>
      </c>
      <c r="D19">
        <v>0.09846867749419901</v>
      </c>
      <c r="E19">
        <v>0.170907364172371</v>
      </c>
      <c r="F19">
        <v>0.121683093252463</v>
      </c>
      <c r="G19">
        <v>0.09877052071845201</v>
      </c>
      <c r="H19">
        <v>0.253346209887838</v>
      </c>
      <c r="I19">
        <v>-0.06853316796308101</v>
      </c>
    </row>
    <row r="20" spans="1:9">
      <c r="A20" s="1" t="s">
        <v>33</v>
      </c>
      <c r="B20">
        <f>HYPERLINK("https://www.suredividend.com/sure-analysis-BF.B/","Brown-Forman Corp.")</f>
        <v>0</v>
      </c>
      <c r="C20">
        <v>0.002842609216038</v>
      </c>
      <c r="D20">
        <v>-0.10038920950208</v>
      </c>
      <c r="E20">
        <v>-0.061709108826625</v>
      </c>
      <c r="F20">
        <v>0.020554202192448</v>
      </c>
      <c r="G20">
        <v>-0.031736172302714</v>
      </c>
      <c r="H20">
        <v>0.014393399405861</v>
      </c>
      <c r="I20">
        <v>0.294630268428636</v>
      </c>
    </row>
    <row r="21" spans="1:9">
      <c r="A21" s="1" t="s">
        <v>34</v>
      </c>
      <c r="B21">
        <f>HYPERLINK("https://www.suredividend.com/sure-analysis-BKH/","Black Hills Corporation")</f>
        <v>0</v>
      </c>
      <c r="C21">
        <v>-0.126022821372931</v>
      </c>
      <c r="D21">
        <v>-0.114952428870715</v>
      </c>
      <c r="E21">
        <v>-0.162649346807323</v>
      </c>
      <c r="F21">
        <v>-0.106018689334675</v>
      </c>
      <c r="G21">
        <v>-0.114389779429437</v>
      </c>
      <c r="H21">
        <v>0.113495341809273</v>
      </c>
      <c r="I21">
        <v>0.428823830404324</v>
      </c>
    </row>
    <row r="22" spans="1:9">
      <c r="A22" s="1" t="s">
        <v>35</v>
      </c>
      <c r="B22">
        <f>HYPERLINK("https://www.suredividend.com/sure-analysis-BMI/","Badger Meter Inc.")</f>
        <v>0</v>
      </c>
      <c r="C22">
        <v>0.024421574680887</v>
      </c>
      <c r="D22">
        <v>0.07578939317029701</v>
      </c>
      <c r="E22">
        <v>0.321614597236963</v>
      </c>
      <c r="F22">
        <v>0.137358795026387</v>
      </c>
      <c r="G22">
        <v>0.278989621965926</v>
      </c>
      <c r="H22">
        <v>0.285534747972039</v>
      </c>
      <c r="I22">
        <v>1.69492304108032</v>
      </c>
    </row>
    <row r="23" spans="1:9">
      <c r="A23" s="1" t="s">
        <v>36</v>
      </c>
      <c r="B23">
        <f>HYPERLINK("https://www.suredividend.com/sure-analysis-BRC/","Brady Corp.")</f>
        <v>0</v>
      </c>
      <c r="C23">
        <v>0.024100785101332</v>
      </c>
      <c r="D23">
        <v>0.176877885018883</v>
      </c>
      <c r="E23">
        <v>0.243711043950074</v>
      </c>
      <c r="F23">
        <v>0.196617300069548</v>
      </c>
      <c r="G23">
        <v>0.239426535969665</v>
      </c>
      <c r="H23">
        <v>0.08518792963013801</v>
      </c>
      <c r="I23">
        <v>0.6329536985280421</v>
      </c>
    </row>
    <row r="24" spans="1:9">
      <c r="A24" s="1" t="s">
        <v>37</v>
      </c>
      <c r="B24">
        <f>HYPERLINK("https://www.suredividend.com/sure-analysis-BRO/","Brown &amp; Brown, Inc.")</f>
        <v>0</v>
      </c>
      <c r="C24">
        <v>-0.027915738996403</v>
      </c>
      <c r="D24">
        <v>-0.044489485344125</v>
      </c>
      <c r="E24">
        <v>-0.09391891244728101</v>
      </c>
      <c r="F24">
        <v>-0.001720080622183</v>
      </c>
      <c r="G24">
        <v>-0.164267887773957</v>
      </c>
      <c r="H24">
        <v>0.280882445862632</v>
      </c>
      <c r="I24">
        <v>1.26517198306309</v>
      </c>
    </row>
    <row r="25" spans="1:9">
      <c r="A25" s="1" t="s">
        <v>38</v>
      </c>
      <c r="B25">
        <f>HYPERLINK("https://www.suredividend.com/sure-analysis-CAH/","Cardinal Health, Inc.")</f>
        <v>0</v>
      </c>
      <c r="C25">
        <v>-0.04410830049574101</v>
      </c>
      <c r="D25">
        <v>-0.064258792172126</v>
      </c>
      <c r="E25">
        <v>0.07395739016929101</v>
      </c>
      <c r="F25">
        <v>-0.021724990243267</v>
      </c>
      <c r="G25">
        <v>0.437251180667442</v>
      </c>
      <c r="H25">
        <v>0.540437508833958</v>
      </c>
      <c r="I25">
        <v>0.309167129459568</v>
      </c>
    </row>
    <row r="26" spans="1:9">
      <c r="A26" s="1" t="s">
        <v>39</v>
      </c>
      <c r="B26">
        <f>HYPERLINK("https://www.suredividend.com/sure-analysis-CAT/","Caterpillar Inc.")</f>
        <v>0</v>
      </c>
      <c r="C26">
        <v>0.030473038424281</v>
      </c>
      <c r="D26">
        <v>0.08638300117612401</v>
      </c>
      <c r="E26">
        <v>0.428103962791322</v>
      </c>
      <c r="F26">
        <v>0.07082834744481301</v>
      </c>
      <c r="G26">
        <v>0.335427670567657</v>
      </c>
      <c r="H26">
        <v>0.253108721697564</v>
      </c>
      <c r="I26">
        <v>0.9635454720246101</v>
      </c>
    </row>
    <row r="27" spans="1:9">
      <c r="A27" s="1" t="s">
        <v>40</v>
      </c>
      <c r="B27">
        <f>HYPERLINK("https://www.suredividend.com/sure-analysis-CB/","Chubb Limited")</f>
        <v>0</v>
      </c>
      <c r="C27">
        <v>-0.013057567670606</v>
      </c>
      <c r="D27">
        <v>-0.05139679646025801</v>
      </c>
      <c r="E27">
        <v>0.09384168714648801</v>
      </c>
      <c r="F27">
        <v>-0.06119673617407</v>
      </c>
      <c r="G27">
        <v>0.024055665905671</v>
      </c>
      <c r="H27">
        <v>0.290643427191133</v>
      </c>
      <c r="I27">
        <v>0.6384701072165471</v>
      </c>
    </row>
    <row r="28" spans="1:9">
      <c r="A28" s="1" t="s">
        <v>41</v>
      </c>
      <c r="B28">
        <f>HYPERLINK("https://www.suredividend.com/sure-analysis-CBSH/","Commerce Bancshares, Inc.")</f>
        <v>0</v>
      </c>
      <c r="C28">
        <v>-0.026253687315634</v>
      </c>
      <c r="D28">
        <v>-0.065402038505096</v>
      </c>
      <c r="E28">
        <v>0.013613620068382</v>
      </c>
      <c r="F28">
        <v>-0.030116057000146</v>
      </c>
      <c r="G28">
        <v>0.006727783978968001</v>
      </c>
      <c r="H28">
        <v>-0.007837214369979001</v>
      </c>
      <c r="I28">
        <v>0.39104857502855</v>
      </c>
    </row>
    <row r="29" spans="1:9">
      <c r="A29" s="1" t="s">
        <v>42</v>
      </c>
      <c r="B29">
        <f>HYPERLINK("https://www.suredividend.com/sure-analysis-CBU/","Community Bank System, Inc.")</f>
        <v>0</v>
      </c>
      <c r="C29">
        <v>-0.045897968974892</v>
      </c>
      <c r="D29">
        <v>-0.07838799772609301</v>
      </c>
      <c r="E29">
        <v>-0.06621631351090701</v>
      </c>
      <c r="F29">
        <v>-0.052263701350278</v>
      </c>
      <c r="G29">
        <v>-0.155120260119863</v>
      </c>
      <c r="H29">
        <v>-0.143828490161777</v>
      </c>
      <c r="I29">
        <v>0.246693107872597</v>
      </c>
    </row>
    <row r="30" spans="1:9">
      <c r="A30" s="1" t="s">
        <v>43</v>
      </c>
      <c r="B30">
        <f>HYPERLINK("https://www.suredividend.com/sure-analysis-CFR/","Cullen Frost Bankers Inc.")</f>
        <v>0</v>
      </c>
      <c r="C30">
        <v>0.030104638625924</v>
      </c>
      <c r="D30">
        <v>-0.05895966756503</v>
      </c>
      <c r="E30">
        <v>0.020239678782286</v>
      </c>
      <c r="F30">
        <v>-0.004412119021804</v>
      </c>
      <c r="G30">
        <v>0.002449454880677</v>
      </c>
      <c r="H30">
        <v>0.288095901433339</v>
      </c>
      <c r="I30">
        <v>0.4215023870876881</v>
      </c>
    </row>
    <row r="31" spans="1:9">
      <c r="A31" s="1" t="s">
        <v>44</v>
      </c>
      <c r="B31">
        <f>HYPERLINK("https://www.suredividend.com/sure-analysis-CHD/","Church &amp; Dwight Co., Inc.")</f>
        <v>0</v>
      </c>
      <c r="C31">
        <v>0.019253507541532</v>
      </c>
      <c r="D31">
        <v>0.017168185413986</v>
      </c>
      <c r="E31">
        <v>0.007305416150375001</v>
      </c>
      <c r="F31">
        <v>0.048208636084165</v>
      </c>
      <c r="G31">
        <v>-0.153053713007695</v>
      </c>
      <c r="H31">
        <v>0.106966449269076</v>
      </c>
      <c r="I31">
        <v>0.793418312372499</v>
      </c>
    </row>
    <row r="32" spans="1:9">
      <c r="A32" s="1" t="s">
        <v>45</v>
      </c>
      <c r="B32">
        <f>HYPERLINK("https://www.suredividend.com/sure-analysis-CHRW/","C.H. Robinson Worldwide, Inc.")</f>
        <v>0</v>
      </c>
      <c r="C32">
        <v>0.036142090045435</v>
      </c>
      <c r="D32">
        <v>0.022220094153459</v>
      </c>
      <c r="E32">
        <v>-0.151457338617063</v>
      </c>
      <c r="F32">
        <v>0.095893403232852</v>
      </c>
      <c r="G32">
        <v>0.059052130400411</v>
      </c>
      <c r="H32">
        <v>0.170497945737609</v>
      </c>
      <c r="I32">
        <v>0.218679783810044</v>
      </c>
    </row>
    <row r="33" spans="1:9">
      <c r="A33" s="1" t="s">
        <v>46</v>
      </c>
      <c r="B33">
        <f>HYPERLINK("https://www.suredividend.com/sure-analysis-CINF/","Cincinnati Financial Corp.")</f>
        <v>0</v>
      </c>
      <c r="C33">
        <v>0.05168968812440201</v>
      </c>
      <c r="D33">
        <v>0.103614506158489</v>
      </c>
      <c r="E33">
        <v>0.267248544433255</v>
      </c>
      <c r="F33">
        <v>0.182342025588436</v>
      </c>
      <c r="G33">
        <v>0.007107821931756001</v>
      </c>
      <c r="H33">
        <v>0.269779335720594</v>
      </c>
      <c r="I33">
        <v>0.8476462580050421</v>
      </c>
    </row>
    <row r="34" spans="1:9">
      <c r="A34" s="1" t="s">
        <v>47</v>
      </c>
      <c r="B34">
        <f>HYPERLINK("https://www.suredividend.com/sure-analysis-CL/","Colgate-Palmolive Co.")</f>
        <v>0</v>
      </c>
      <c r="C34">
        <v>-0.004576659038901001</v>
      </c>
      <c r="D34">
        <v>-0.048034664668762</v>
      </c>
      <c r="E34">
        <v>-0.041758344282815</v>
      </c>
      <c r="F34">
        <v>-0.05552660617949901</v>
      </c>
      <c r="G34">
        <v>-0.020105396641989</v>
      </c>
      <c r="H34">
        <v>0.041443684584098</v>
      </c>
      <c r="I34">
        <v>0.195899495927149</v>
      </c>
    </row>
    <row r="35" spans="1:9">
      <c r="A35" s="1" t="s">
        <v>48</v>
      </c>
      <c r="B35">
        <f>HYPERLINK("https://www.suredividend.com/sure-analysis-CLX/","Clorox Co.")</f>
        <v>0</v>
      </c>
      <c r="C35">
        <v>0.006848872520514001</v>
      </c>
      <c r="D35">
        <v>0.042791734756289</v>
      </c>
      <c r="E35">
        <v>0.109398527019474</v>
      </c>
      <c r="F35">
        <v>0.119702466535748</v>
      </c>
      <c r="G35">
        <v>0.112197559060738</v>
      </c>
      <c r="H35">
        <v>-0.072768870548823</v>
      </c>
      <c r="I35">
        <v>0.351991504395295</v>
      </c>
    </row>
    <row r="36" spans="1:9">
      <c r="A36" s="1" t="s">
        <v>49</v>
      </c>
      <c r="B36">
        <f>HYPERLINK("https://www.suredividend.com/sure-analysis-CNI/","Canadian National Railway Co.")</f>
        <v>0</v>
      </c>
      <c r="C36">
        <v>-0.004588686801268001</v>
      </c>
      <c r="D36">
        <v>-0.062640680498825</v>
      </c>
      <c r="E36">
        <v>0.029033919048641</v>
      </c>
      <c r="F36">
        <v>0.003617092866756</v>
      </c>
      <c r="G36">
        <v>-0.04218142758398601</v>
      </c>
      <c r="H36">
        <v>0.129728982458001</v>
      </c>
      <c r="I36">
        <v>0.70996151834149</v>
      </c>
    </row>
    <row r="37" spans="1:9">
      <c r="A37" s="1" t="s">
        <v>50</v>
      </c>
      <c r="B37">
        <f>HYPERLINK("https://www.suredividend.com/sure-analysis-CPKF/","Chesapeake Financial Shares Inc")</f>
        <v>0</v>
      </c>
      <c r="C37">
        <v>0.057864279598908</v>
      </c>
      <c r="D37">
        <v>0.130907313520092</v>
      </c>
      <c r="E37">
        <v>-0.09243335538156201</v>
      </c>
      <c r="F37">
        <v>0.161891914512325</v>
      </c>
      <c r="G37">
        <v>-0.198227947871227</v>
      </c>
      <c r="H37">
        <v>0.044668428437999</v>
      </c>
      <c r="I37">
        <v>0.01388507011273</v>
      </c>
    </row>
    <row r="38" spans="1:9">
      <c r="A38" s="1" t="s">
        <v>51</v>
      </c>
      <c r="B38">
        <f>HYPERLINK("https://www.suredividend.com/sure-analysis-CSL/","Carlisle Companies Inc.")</f>
        <v>0</v>
      </c>
      <c r="C38">
        <v>0.062781545621651</v>
      </c>
      <c r="D38">
        <v>0.024932138402906</v>
      </c>
      <c r="E38">
        <v>-0.097739760600555</v>
      </c>
      <c r="F38">
        <v>0.129665071159451</v>
      </c>
      <c r="G38">
        <v>0.155192425447134</v>
      </c>
      <c r="H38">
        <v>0.8588456585267471</v>
      </c>
      <c r="I38">
        <v>1.750152043705701</v>
      </c>
    </row>
    <row r="39" spans="1:9">
      <c r="A39" s="1" t="s">
        <v>52</v>
      </c>
      <c r="B39">
        <f>HYPERLINK("https://www.suredividend.com/sure-analysis-CSVI/","Computer Services, Inc.")</f>
        <v>0</v>
      </c>
      <c r="C39">
        <v>0.012751091703056</v>
      </c>
      <c r="D39">
        <v>0.575055553442683</v>
      </c>
      <c r="E39">
        <v>0.268270488540067</v>
      </c>
      <c r="F39">
        <v>0.101234567901234</v>
      </c>
      <c r="G39">
        <v>0.06056836806368501</v>
      </c>
      <c r="H39">
        <v>0.003994853617273001</v>
      </c>
      <c r="I39">
        <v>1.674144555085625</v>
      </c>
    </row>
    <row r="40" spans="1:9">
      <c r="A40" s="1" t="s">
        <v>53</v>
      </c>
      <c r="B40">
        <f>HYPERLINK("https://www.suredividend.com/sure-analysis-CTAS/","Cintas Corporation")</f>
        <v>0</v>
      </c>
      <c r="C40">
        <v>0.001281940010102</v>
      </c>
      <c r="D40">
        <v>-0.042252104563483</v>
      </c>
      <c r="E40">
        <v>0.094501680333178</v>
      </c>
      <c r="F40">
        <v>-0.01911531905003</v>
      </c>
      <c r="G40">
        <v>0.178216396100433</v>
      </c>
      <c r="H40">
        <v>0.379358355646253</v>
      </c>
      <c r="I40">
        <v>1.719836803636216</v>
      </c>
    </row>
    <row r="41" spans="1:9">
      <c r="A41" s="1" t="s">
        <v>54</v>
      </c>
      <c r="B41">
        <f>HYPERLINK("https://www.suredividend.com/sure-analysis-CTBI/","Community Trust Bancorp, Inc.")</f>
        <v>0</v>
      </c>
      <c r="C41">
        <v>-0.044519015659955</v>
      </c>
      <c r="D41">
        <v>-0.09995153098855701</v>
      </c>
      <c r="E41">
        <v>0.036615260646482</v>
      </c>
      <c r="F41">
        <v>-0.07010668408447601</v>
      </c>
      <c r="G41">
        <v>0.045647623361202</v>
      </c>
      <c r="H41">
        <v>0.07849450147090301</v>
      </c>
      <c r="I41">
        <v>0.162255935777944</v>
      </c>
    </row>
    <row r="42" spans="1:9">
      <c r="A42" s="1" t="s">
        <v>55</v>
      </c>
      <c r="B42">
        <f>HYPERLINK("https://www.suredividend.com/sure-analysis-CVX/","Chevron Corp.")</f>
        <v>0</v>
      </c>
      <c r="C42">
        <v>-0.017891216687276</v>
      </c>
      <c r="D42">
        <v>-0.080714452499586</v>
      </c>
      <c r="E42">
        <v>0.062436842135771</v>
      </c>
      <c r="F42">
        <v>-0.07282713531912501</v>
      </c>
      <c r="G42">
        <v>0.07545949554586601</v>
      </c>
      <c r="H42">
        <v>0.712160637534887</v>
      </c>
      <c r="I42">
        <v>0.812221509364316</v>
      </c>
    </row>
    <row r="43" spans="1:9">
      <c r="A43" s="1" t="s">
        <v>56</v>
      </c>
      <c r="B43">
        <f>HYPERLINK("https://www.suredividend.com/sure-analysis-CWT/","California Water Service Group")</f>
        <v>0</v>
      </c>
      <c r="C43">
        <v>-0.09302696665071</v>
      </c>
      <c r="D43">
        <v>-0.112408941496131</v>
      </c>
      <c r="E43">
        <v>-0.01923060331812</v>
      </c>
      <c r="F43">
        <v>-0.05883599670824401</v>
      </c>
      <c r="G43">
        <v>-0.013542102349345</v>
      </c>
      <c r="H43">
        <v>0.116710380259138</v>
      </c>
      <c r="I43">
        <v>0.697324414715719</v>
      </c>
    </row>
    <row r="44" spans="1:9">
      <c r="A44" s="1" t="s">
        <v>57</v>
      </c>
      <c r="B44">
        <f>HYPERLINK("https://www.suredividend.com/sure-analysis-DCI/","Donaldson Co. Inc.")</f>
        <v>0</v>
      </c>
      <c r="C44">
        <v>0.05408633769213501</v>
      </c>
      <c r="D44">
        <v>0.104008529699628</v>
      </c>
      <c r="E44">
        <v>0.325512499133036</v>
      </c>
      <c r="F44">
        <v>0.140389461157881</v>
      </c>
      <c r="G44">
        <v>0.3400647093588161</v>
      </c>
      <c r="H44">
        <v>0.208327688208463</v>
      </c>
      <c r="I44">
        <v>0.542751443806852</v>
      </c>
    </row>
    <row r="45" spans="1:9">
      <c r="A45" s="1" t="s">
        <v>58</v>
      </c>
      <c r="B45">
        <f>HYPERLINK("https://www.suredividend.com/sure-analysis-DOV/","Dover Corp.")</f>
        <v>0</v>
      </c>
      <c r="C45">
        <v>-0.027767561950349</v>
      </c>
      <c r="D45">
        <v>0.08145567500246501</v>
      </c>
      <c r="E45">
        <v>0.217023694385007</v>
      </c>
      <c r="F45">
        <v>0.145986786138784</v>
      </c>
      <c r="G45">
        <v>0.03983023838436001</v>
      </c>
      <c r="H45">
        <v>0.267562689642623</v>
      </c>
      <c r="I45">
        <v>1.136430386077077</v>
      </c>
    </row>
    <row r="46" spans="1:9">
      <c r="A46" s="1" t="s">
        <v>59</v>
      </c>
      <c r="B46">
        <f>HYPERLINK("https://www.suredividend.com/sure-analysis-EBTC/","Enterprise Bancorp, Inc.")</f>
        <v>0</v>
      </c>
      <c r="C46">
        <v>-0.012472854836015</v>
      </c>
      <c r="D46">
        <v>0.010734242718695</v>
      </c>
      <c r="E46">
        <v>0.136778816878297</v>
      </c>
      <c r="F46">
        <v>0.011304831282877</v>
      </c>
      <c r="G46">
        <v>-0.07374765303271201</v>
      </c>
      <c r="H46">
        <v>0.20039934345229</v>
      </c>
      <c r="I46">
        <v>0.239953995504423</v>
      </c>
    </row>
    <row r="47" spans="1:9">
      <c r="A47" s="1" t="s">
        <v>60</v>
      </c>
      <c r="B47">
        <f>HYPERLINK("https://www.suredividend.com/sure-analysis-ECL/","Ecolab, Inc.")</f>
        <v>0</v>
      </c>
      <c r="C47">
        <v>0.065953421619153</v>
      </c>
      <c r="D47">
        <v>0.083532102456779</v>
      </c>
      <c r="E47">
        <v>0.017914421679459</v>
      </c>
      <c r="F47">
        <v>0.1225611431712</v>
      </c>
      <c r="G47">
        <v>-0.014658314378269</v>
      </c>
      <c r="H47">
        <v>-0.183111096890822</v>
      </c>
      <c r="I47">
        <v>0.347569961890325</v>
      </c>
    </row>
    <row r="48" spans="1:9">
      <c r="A48" s="1" t="s">
        <v>61</v>
      </c>
      <c r="B48">
        <f>HYPERLINK("https://www.suredividend.com/sure-analysis-ED/","Consolidated Edison, Inc.")</f>
        <v>0</v>
      </c>
      <c r="C48">
        <v>-0.015511474843924</v>
      </c>
      <c r="D48">
        <v>-0.060210175512407</v>
      </c>
      <c r="E48">
        <v>-0.062704442361335</v>
      </c>
      <c r="F48">
        <v>-0.04009500614428101</v>
      </c>
      <c r="G48">
        <v>0.043809137962586</v>
      </c>
      <c r="H48">
        <v>0.457251388317564</v>
      </c>
      <c r="I48">
        <v>0.4399809463321681</v>
      </c>
    </row>
    <row r="49" spans="1:9">
      <c r="A49" s="1" t="s">
        <v>62</v>
      </c>
      <c r="B49">
        <f>HYPERLINK("https://www.suredividend.com/sure-analysis-EFSI/","Eagle Financial Services, Inc.")</f>
        <v>0</v>
      </c>
      <c r="C49">
        <v>-0.013687150837988</v>
      </c>
      <c r="D49">
        <v>-0.03760980542329</v>
      </c>
      <c r="E49">
        <v>-0.028944654520453</v>
      </c>
      <c r="F49">
        <v>-0.00950104772404</v>
      </c>
      <c r="G49">
        <v>0.013405887569634</v>
      </c>
      <c r="H49">
        <v>0.25601596431506</v>
      </c>
      <c r="I49">
        <v>0.281153509838141</v>
      </c>
    </row>
    <row r="50" spans="1:9">
      <c r="A50" s="1" t="s">
        <v>63</v>
      </c>
      <c r="B50">
        <f>HYPERLINK("https://www.suredividend.com/sure-analysis-EMR/","Emerson Electric Co.")</f>
        <v>0</v>
      </c>
      <c r="C50">
        <v>-0.05837854855558901</v>
      </c>
      <c r="D50">
        <v>-0.11164652795447</v>
      </c>
      <c r="E50">
        <v>0.06483492817903701</v>
      </c>
      <c r="F50">
        <v>-0.104155299297378</v>
      </c>
      <c r="G50">
        <v>-0.037876444619407</v>
      </c>
      <c r="H50">
        <v>0.016669142772247</v>
      </c>
      <c r="I50">
        <v>0.414751856096879</v>
      </c>
    </row>
    <row r="51" spans="1:9">
      <c r="A51" s="1" t="s">
        <v>64</v>
      </c>
      <c r="B51">
        <f>HYPERLINK("https://www.suredividend.com/sure-analysis-ENB/","Enbridge Inc")</f>
        <v>0</v>
      </c>
      <c r="C51">
        <v>-0.026306755967817</v>
      </c>
      <c r="D51">
        <v>-0.027267060999817</v>
      </c>
      <c r="E51">
        <v>-0.02938810987946</v>
      </c>
      <c r="F51">
        <v>0.010297967704782</v>
      </c>
      <c r="G51">
        <v>-0.07530791342255</v>
      </c>
      <c r="H51">
        <v>0.255492375290772</v>
      </c>
      <c r="I51">
        <v>0.708845451946966</v>
      </c>
    </row>
    <row r="52" spans="1:9">
      <c r="A52" s="1" t="s">
        <v>65</v>
      </c>
      <c r="B52">
        <f>HYPERLINK("https://www.suredividend.com/sure-analysis-EPD/","Enterprise Products Partners L P")</f>
        <v>0</v>
      </c>
      <c r="C52">
        <v>0.010848508330104</v>
      </c>
      <c r="D52">
        <v>0.06965684063794</v>
      </c>
      <c r="E52">
        <v>0.030528773042726</v>
      </c>
      <c r="F52">
        <v>0.102029609917844</v>
      </c>
      <c r="G52">
        <v>0.104436796498313</v>
      </c>
      <c r="H52">
        <v>0.323633116701926</v>
      </c>
      <c r="I52">
        <v>0.5130075737366471</v>
      </c>
    </row>
    <row r="53" spans="1:9">
      <c r="A53" s="1" t="s">
        <v>66</v>
      </c>
      <c r="B53">
        <f>HYPERLINK("https://www.suredividend.com/sure-analysis-ERIE/","Erie Indemnity Co.")</f>
        <v>0</v>
      </c>
      <c r="C53">
        <v>-0.038042369076288</v>
      </c>
      <c r="D53">
        <v>-0.154415431855578</v>
      </c>
      <c r="E53">
        <v>0.103827307021085</v>
      </c>
      <c r="F53">
        <v>-0.047833373466521</v>
      </c>
      <c r="G53">
        <v>0.3977797561254801</v>
      </c>
      <c r="H53">
        <v>0.070678306759079</v>
      </c>
      <c r="I53">
        <v>1.301676130426035</v>
      </c>
    </row>
    <row r="54" spans="1:9">
      <c r="A54" s="1" t="s">
        <v>67</v>
      </c>
      <c r="B54">
        <f>HYPERLINK("https://www.suredividend.com/sure-analysis-ES/","Eversource Energy")</f>
        <v>0</v>
      </c>
      <c r="C54">
        <v>-0.052621929089806</v>
      </c>
      <c r="D54">
        <v>-0.083845613898732</v>
      </c>
      <c r="E54">
        <v>-0.137342525560115</v>
      </c>
      <c r="F54">
        <v>-0.09205791380327101</v>
      </c>
      <c r="G54">
        <v>-0.0946968242387</v>
      </c>
      <c r="H54">
        <v>0.03623526826186</v>
      </c>
      <c r="I54">
        <v>0.542260892319769</v>
      </c>
    </row>
    <row r="55" spans="1:9">
      <c r="A55" s="1" t="s">
        <v>68</v>
      </c>
      <c r="B55">
        <f>HYPERLINK("https://www.suredividend.com/sure-analysis-ESS/","Essex Property Trust, Inc.")</f>
        <v>0</v>
      </c>
      <c r="C55">
        <v>0.007988191369280001</v>
      </c>
      <c r="D55">
        <v>0.07747839056712101</v>
      </c>
      <c r="E55">
        <v>-0.110020112518173</v>
      </c>
      <c r="F55">
        <v>0.09560211400528501</v>
      </c>
      <c r="G55">
        <v>-0.272578939189629</v>
      </c>
      <c r="H55">
        <v>-0.07680550369925901</v>
      </c>
      <c r="I55">
        <v>0.220399991379722</v>
      </c>
    </row>
    <row r="56" spans="1:9">
      <c r="A56" s="1" t="s">
        <v>69</v>
      </c>
      <c r="B56">
        <f>HYPERLINK("https://www.suredividend.com/sure-analysis-ETR/","Entergy Corp.")</f>
        <v>0</v>
      </c>
      <c r="C56">
        <v>-0.017898787585911</v>
      </c>
      <c r="D56">
        <v>-0.08424158172492301</v>
      </c>
      <c r="E56">
        <v>-0.06849368504855601</v>
      </c>
      <c r="F56">
        <v>-0.056484324277726</v>
      </c>
      <c r="G56">
        <v>-0.018824157824847</v>
      </c>
      <c r="H56">
        <v>0.304002482159478</v>
      </c>
      <c r="I56">
        <v>0.671404460154016</v>
      </c>
    </row>
    <row r="57" spans="1:9">
      <c r="A57" s="1" t="s">
        <v>70</v>
      </c>
      <c r="B57">
        <f>HYPERLINK("https://www.suredividend.com/sure-analysis-EXPD/","Expeditors International Of Washington, Inc.")</f>
        <v>0</v>
      </c>
      <c r="C57">
        <v>-0.06519695804494501</v>
      </c>
      <c r="D57">
        <v>-0.052977839335179</v>
      </c>
      <c r="E57">
        <v>0.08230997001388</v>
      </c>
      <c r="F57">
        <v>0.052732871439568</v>
      </c>
      <c r="G57">
        <v>0.105801109439943</v>
      </c>
      <c r="H57">
        <v>0.190463236014233</v>
      </c>
      <c r="I57">
        <v>0.811993275418009</v>
      </c>
    </row>
    <row r="58" spans="1:9">
      <c r="A58" s="1" t="s">
        <v>71</v>
      </c>
      <c r="B58">
        <f>HYPERLINK("https://www.suredividend.com/sure-analysis-FELE/","Franklin Electric Co., Inc.")</f>
        <v>0</v>
      </c>
      <c r="C58">
        <v>0.031000319590923</v>
      </c>
      <c r="D58">
        <v>0.161381369417197</v>
      </c>
      <c r="E58">
        <v>0.133633589663997</v>
      </c>
      <c r="F58">
        <v>0.216573456373434</v>
      </c>
      <c r="G58">
        <v>0.177496888356796</v>
      </c>
      <c r="H58">
        <v>0.336852966893619</v>
      </c>
      <c r="I58">
        <v>1.556496242389021</v>
      </c>
    </row>
    <row r="59" spans="1:9">
      <c r="A59" s="1" t="s">
        <v>72</v>
      </c>
      <c r="B59">
        <f>HYPERLINK("https://www.suredividend.com/sure-analysis-FFMR/","First Farmers Financial Corp")</f>
        <v>0</v>
      </c>
      <c r="C59">
        <v>-0.003173524644427</v>
      </c>
      <c r="D59">
        <v>0.029344262295081</v>
      </c>
      <c r="E59">
        <v>0.055294117647058</v>
      </c>
      <c r="F59">
        <v>0.029344262295081</v>
      </c>
      <c r="G59">
        <v>0.148059233201017</v>
      </c>
      <c r="H59">
        <v>0.5673010920436811</v>
      </c>
      <c r="I59">
        <v>0.9193793425995831</v>
      </c>
    </row>
    <row r="60" spans="1:9">
      <c r="A60" s="1" t="s">
        <v>73</v>
      </c>
      <c r="B60">
        <f>HYPERLINK("https://www.suredividend.com/sure-analysis-FLIC/","First Of Long Island Corp.")</f>
        <v>0</v>
      </c>
      <c r="C60">
        <v>-0.03621958121109201</v>
      </c>
      <c r="D60">
        <v>-0.116655428186109</v>
      </c>
      <c r="E60">
        <v>-0.048247109253184</v>
      </c>
      <c r="F60">
        <v>-0.053888888888888</v>
      </c>
      <c r="G60">
        <v>-0.165024171643181</v>
      </c>
      <c r="H60">
        <v>-0.05072463768115901</v>
      </c>
      <c r="I60">
        <v>-0.26706347669279</v>
      </c>
    </row>
    <row r="61" spans="1:9">
      <c r="A61" s="1" t="s">
        <v>74</v>
      </c>
      <c r="B61">
        <f>HYPERLINK("https://www.suredividend.com/sure-analysis-FMCB/","Farmers &amp; Merchants Bancorp")</f>
        <v>0</v>
      </c>
      <c r="C61">
        <v>0.007164179104477001</v>
      </c>
      <c r="D61">
        <v>0.041679530719357</v>
      </c>
      <c r="E61">
        <v>0.07457465284136401</v>
      </c>
      <c r="F61">
        <v>-0.036018361555017</v>
      </c>
      <c r="G61">
        <v>0.0849212981884</v>
      </c>
      <c r="H61">
        <v>0.359384669600495</v>
      </c>
      <c r="I61">
        <v>0.7112955481124771</v>
      </c>
    </row>
    <row r="62" spans="1:9">
      <c r="A62" s="1" t="s">
        <v>75</v>
      </c>
      <c r="B62">
        <f>HYPERLINK("https://www.suredividend.com/sure-analysis-FRT/","Federal Realty Investment Trust.")</f>
        <v>0</v>
      </c>
      <c r="C62">
        <v>-0.051220806794055</v>
      </c>
      <c r="D62">
        <v>-0.009547134474408001</v>
      </c>
      <c r="E62">
        <v>0.08787162607646001</v>
      </c>
      <c r="F62">
        <v>0.06146080760094901</v>
      </c>
      <c r="G62">
        <v>-0.07851720745606301</v>
      </c>
      <c r="H62">
        <v>-0.186393001386735</v>
      </c>
      <c r="I62">
        <v>-0.186393001386735</v>
      </c>
    </row>
    <row r="63" spans="1:9">
      <c r="A63" s="1" t="s">
        <v>76</v>
      </c>
      <c r="B63">
        <f>HYPERLINK("https://www.suredividend.com/sure-analysis-FUL/","H.B. Fuller Company")</f>
        <v>0</v>
      </c>
      <c r="C63">
        <v>-0.020748576078112</v>
      </c>
      <c r="D63">
        <v>-0.098767404360263</v>
      </c>
      <c r="E63">
        <v>0.136694565872717</v>
      </c>
      <c r="F63">
        <v>0.01083628819683</v>
      </c>
      <c r="G63">
        <v>0.103959639198899</v>
      </c>
      <c r="H63">
        <v>0.328583966101881</v>
      </c>
      <c r="I63">
        <v>0.5516585620566721</v>
      </c>
    </row>
    <row r="64" spans="1:9">
      <c r="A64" s="1" t="s">
        <v>77</v>
      </c>
      <c r="B64">
        <f>HYPERLINK("https://www.suredividend.com/sure-analysis-GD/","General Dynamics Corp.")</f>
        <v>0</v>
      </c>
      <c r="C64">
        <v>-0.002159454090006</v>
      </c>
      <c r="D64">
        <v>-0.09175392443757401</v>
      </c>
      <c r="E64">
        <v>0.038656974812658</v>
      </c>
      <c r="F64">
        <v>-0.06382285570497101</v>
      </c>
      <c r="G64">
        <v>-0.037225422349421</v>
      </c>
      <c r="H64">
        <v>0.459835566305498</v>
      </c>
      <c r="I64">
        <v>0.159805587989907</v>
      </c>
    </row>
    <row r="65" spans="1:9">
      <c r="A65" s="1" t="s">
        <v>78</v>
      </c>
      <c r="B65">
        <f>HYPERLINK("https://www.suredividend.com/sure-analysis-GGG/","Graco Inc.")</f>
        <v>0</v>
      </c>
      <c r="C65">
        <v>-0.003225354087785</v>
      </c>
      <c r="D65">
        <v>0.011958997722095</v>
      </c>
      <c r="E65">
        <v>0.124478931839934</v>
      </c>
      <c r="F65">
        <v>0.05679452869461701</v>
      </c>
      <c r="G65">
        <v>0.016564218884525</v>
      </c>
      <c r="H65">
        <v>0.105888686111512</v>
      </c>
      <c r="I65">
        <v>0.7100843975248521</v>
      </c>
    </row>
    <row r="66" spans="1:9">
      <c r="A66" s="1" t="s">
        <v>79</v>
      </c>
      <c r="B66">
        <f>HYPERLINK("https://www.suredividend.com/sure-analysis-GPC/","Genuine Parts Co.")</f>
        <v>0</v>
      </c>
      <c r="C66">
        <v>0.026583002342975</v>
      </c>
      <c r="D66">
        <v>-0.077511084096301</v>
      </c>
      <c r="E66">
        <v>0.104045704150453</v>
      </c>
      <c r="F66">
        <v>-0.004301556372875001</v>
      </c>
      <c r="G66">
        <v>0.433813802836414</v>
      </c>
      <c r="H66">
        <v>0.6776852240657011</v>
      </c>
      <c r="I66">
        <v>1.183453287698566</v>
      </c>
    </row>
    <row r="67" spans="1:9">
      <c r="A67" s="1" t="s">
        <v>80</v>
      </c>
      <c r="B67">
        <f>HYPERLINK("https://www.suredividend.com/sure-analysis-GRC/","Gorman-Rupp Co.")</f>
        <v>0</v>
      </c>
      <c r="C67">
        <v>-0.030273950216788</v>
      </c>
      <c r="D67">
        <v>0.027229500528531</v>
      </c>
      <c r="E67">
        <v>0.07660119819652801</v>
      </c>
      <c r="F67">
        <v>0.09539220460936601</v>
      </c>
      <c r="G67">
        <v>-0.259497233403073</v>
      </c>
      <c r="H67">
        <v>-0.101267699129302</v>
      </c>
      <c r="I67">
        <v>0.172888569277805</v>
      </c>
    </row>
    <row r="68" spans="1:9">
      <c r="A68" s="1" t="s">
        <v>81</v>
      </c>
      <c r="B68">
        <f>HYPERLINK("https://www.suredividend.com/sure-analysis-GWW/","W.W. Grainger Inc.")</f>
        <v>0</v>
      </c>
      <c r="C68">
        <v>0.034920461602506</v>
      </c>
      <c r="D68">
        <v>0.161655622786894</v>
      </c>
      <c r="E68">
        <v>0.266751650650454</v>
      </c>
      <c r="F68">
        <v>0.257365680202046</v>
      </c>
      <c r="G68">
        <v>0.451189228759671</v>
      </c>
      <c r="H68">
        <v>0.8952572788866511</v>
      </c>
      <c r="I68">
        <v>1.971934498919804</v>
      </c>
    </row>
    <row r="69" spans="1:9">
      <c r="A69" s="1" t="s">
        <v>82</v>
      </c>
      <c r="B69">
        <f>HYPERLINK("https://www.suredividend.com/sure-analysis-HRL/","Hormel Foods Corp.")</f>
        <v>0</v>
      </c>
      <c r="C69">
        <v>-0.101900972590627</v>
      </c>
      <c r="D69">
        <v>-0.142074056555964</v>
      </c>
      <c r="E69">
        <v>-0.113948066845345</v>
      </c>
      <c r="F69">
        <v>-0.10271019946644</v>
      </c>
      <c r="G69">
        <v>-0.197170435796358</v>
      </c>
      <c r="H69">
        <v>-0.09654695487626701</v>
      </c>
      <c r="I69">
        <v>0.380099796534634</v>
      </c>
    </row>
    <row r="70" spans="1:9">
      <c r="A70" s="1" t="s">
        <v>83</v>
      </c>
      <c r="B70">
        <f>HYPERLINK("https://www.suredividend.com/sure-analysis-IBM/","International Business Machines Corp.")</f>
        <v>0</v>
      </c>
      <c r="C70">
        <v>-0.04167997256029</v>
      </c>
      <c r="D70">
        <v>-0.117290591423474</v>
      </c>
      <c r="E70">
        <v>0.039181736565345</v>
      </c>
      <c r="F70">
        <v>-0.06854700805573201</v>
      </c>
      <c r="G70">
        <v>0.074880999463554</v>
      </c>
      <c r="H70">
        <v>0.188604288474004</v>
      </c>
      <c r="I70">
        <v>0.06901425407312201</v>
      </c>
    </row>
    <row r="71" spans="1:9">
      <c r="A71" s="1" t="s">
        <v>84</v>
      </c>
      <c r="B71">
        <f>HYPERLINK("https://www.suredividend.com/sure-analysis-ITW/","Illinois Tool Works, Inc.")</f>
        <v>0</v>
      </c>
      <c r="C71">
        <v>-0.0316135046407</v>
      </c>
      <c r="D71">
        <v>0.052864431971861</v>
      </c>
      <c r="E71">
        <v>0.238693609319778</v>
      </c>
      <c r="F71">
        <v>0.08456650022696301</v>
      </c>
      <c r="G71">
        <v>0.155107773155456</v>
      </c>
      <c r="H71">
        <v>0.226565856878917</v>
      </c>
      <c r="I71">
        <v>0.705094874581718</v>
      </c>
    </row>
    <row r="72" spans="1:9">
      <c r="A72" s="1" t="s">
        <v>85</v>
      </c>
      <c r="B72">
        <f>HYPERLINK("https://www.suredividend.com/sure-analysis-JKHY/","Jack Henry &amp; Associates, Inc.")</f>
        <v>0</v>
      </c>
      <c r="C72">
        <v>-0.08101826231322601</v>
      </c>
      <c r="D72">
        <v>-0.133298538622129</v>
      </c>
      <c r="E72">
        <v>-0.126970441277905</v>
      </c>
      <c r="F72">
        <v>-0.054112554112554</v>
      </c>
      <c r="G72">
        <v>-0.09456619764694001</v>
      </c>
      <c r="H72">
        <v>0.152776562940378</v>
      </c>
      <c r="I72">
        <v>0.461175803928262</v>
      </c>
    </row>
    <row r="73" spans="1:9">
      <c r="A73" s="1" t="s">
        <v>86</v>
      </c>
      <c r="B73">
        <f>HYPERLINK("https://www.suredividend.com/sure-analysis-JNJ/","Johnson &amp; Johnson")</f>
        <v>0</v>
      </c>
      <c r="C73">
        <v>-0.05760411663388001</v>
      </c>
      <c r="D73">
        <v>-0.132782966015137</v>
      </c>
      <c r="E73">
        <v>-0.040622492861663</v>
      </c>
      <c r="F73">
        <v>-0.121835240052797</v>
      </c>
      <c r="G73">
        <v>-0.06662691256035801</v>
      </c>
      <c r="H73">
        <v>0.05967391050083001</v>
      </c>
      <c r="I73">
        <v>0.365688257404128</v>
      </c>
    </row>
    <row r="74" spans="1:9">
      <c r="A74" s="1" t="s">
        <v>87</v>
      </c>
      <c r="B74">
        <f>HYPERLINK("https://www.suredividend.com/sure-analysis-KMB/","Kimberly-Clark Corp.")</f>
        <v>0</v>
      </c>
      <c r="C74">
        <v>-0.036340088374219</v>
      </c>
      <c r="D74">
        <v>-0.075092351834898</v>
      </c>
      <c r="E74">
        <v>0.017903644785507</v>
      </c>
      <c r="F74">
        <v>-0.068213627992633</v>
      </c>
      <c r="G74">
        <v>0.005934288609060001</v>
      </c>
      <c r="H74">
        <v>0.044557836330859</v>
      </c>
      <c r="I74">
        <v>0.316183784998688</v>
      </c>
    </row>
    <row r="75" spans="1:9">
      <c r="A75" s="1" t="s">
        <v>88</v>
      </c>
      <c r="B75">
        <f>HYPERLINK("https://www.suredividend.com/sure-analysis-KO/","Coca-Cola Co")</f>
        <v>0</v>
      </c>
      <c r="C75">
        <v>-0.006518468995487</v>
      </c>
      <c r="D75">
        <v>-0.076301476301476</v>
      </c>
      <c r="E75">
        <v>-0.01393333432869</v>
      </c>
      <c r="F75">
        <v>-0.06555573023109501</v>
      </c>
      <c r="G75">
        <v>-0.021917988547357</v>
      </c>
      <c r="H75">
        <v>0.26407570843745</v>
      </c>
      <c r="I75">
        <v>0.58210917724467</v>
      </c>
    </row>
    <row r="76" spans="1:9">
      <c r="A76" s="1" t="s">
        <v>89</v>
      </c>
      <c r="B76">
        <f>HYPERLINK("https://www.suredividend.com/sure-analysis-LANC/","Lancaster Colony Corp.")</f>
        <v>0</v>
      </c>
      <c r="C76">
        <v>0.020399398754562</v>
      </c>
      <c r="D76">
        <v>-0.06590004422821701</v>
      </c>
      <c r="E76">
        <v>0.139728235256025</v>
      </c>
      <c r="F76">
        <v>-0.03659401926001001</v>
      </c>
      <c r="G76">
        <v>0.192970960872586</v>
      </c>
      <c r="H76">
        <v>0.126705128440709</v>
      </c>
      <c r="I76">
        <v>0.7235313532550151</v>
      </c>
    </row>
    <row r="77" spans="1:9">
      <c r="A77" s="1" t="s">
        <v>90</v>
      </c>
      <c r="B77">
        <f>HYPERLINK("https://www.suredividend.com/sure-analysis-LECO/","Lincoln Electric Holdings, Inc.")</f>
        <v>0</v>
      </c>
      <c r="C77">
        <v>-0.006074498567335</v>
      </c>
      <c r="D77">
        <v>0.175346457493308</v>
      </c>
      <c r="E77">
        <v>0.291327467363157</v>
      </c>
      <c r="F77">
        <v>0.200359886497335</v>
      </c>
      <c r="G77">
        <v>0.3742720177489</v>
      </c>
      <c r="H77">
        <v>0.556474706837307</v>
      </c>
      <c r="I77">
        <v>1.204212455376263</v>
      </c>
    </row>
    <row r="78" spans="1:9">
      <c r="A78" s="1" t="s">
        <v>91</v>
      </c>
      <c r="B78">
        <f>HYPERLINK("https://www.suredividend.com/sure-analysis-LEG/","Leggett &amp; Platt, Inc.")</f>
        <v>0</v>
      </c>
      <c r="C78">
        <v>-0.066344345957561</v>
      </c>
      <c r="D78">
        <v>-0.002568186057188</v>
      </c>
      <c r="E78">
        <v>-0.055075300386016</v>
      </c>
      <c r="F78">
        <v>0.078498293515358</v>
      </c>
      <c r="G78">
        <v>-0.02155065642804</v>
      </c>
      <c r="H78">
        <v>-0.144678725482717</v>
      </c>
      <c r="I78">
        <v>0.013816013976427</v>
      </c>
    </row>
    <row r="79" spans="1:9">
      <c r="A79" s="1" t="s">
        <v>92</v>
      </c>
      <c r="B79">
        <f>HYPERLINK("https://www.suredividend.com/sure-analysis-LIN/","Linde Plc.")</f>
        <v>0</v>
      </c>
      <c r="C79">
        <v>0.030220326936744</v>
      </c>
      <c r="D79">
        <v>0.030220326936744</v>
      </c>
      <c r="E79">
        <v>0.030220326936744</v>
      </c>
      <c r="F79">
        <v>0.030220326936744</v>
      </c>
      <c r="G79">
        <v>0.030220326936744</v>
      </c>
      <c r="H79">
        <v>0.030220326936744</v>
      </c>
      <c r="I79">
        <v>0.030220326936744</v>
      </c>
    </row>
    <row r="80" spans="1:9">
      <c r="A80" s="1" t="s">
        <v>93</v>
      </c>
      <c r="B80">
        <f>HYPERLINK("https://www.suredividend.com/sure-analysis-LOW/","Lowe`s Cos., Inc.")</f>
        <v>0</v>
      </c>
      <c r="C80">
        <v>-0.075195629022549</v>
      </c>
      <c r="D80">
        <v>-0.06554780055413001</v>
      </c>
      <c r="E80">
        <v>0.032578996972004</v>
      </c>
      <c r="F80">
        <v>0.007617798405811001</v>
      </c>
      <c r="G80">
        <v>-0.090246972006863</v>
      </c>
      <c r="H80">
        <v>0.339952702816027</v>
      </c>
      <c r="I80">
        <v>1.518253651045416</v>
      </c>
    </row>
    <row r="81" spans="1:9">
      <c r="A81" s="1" t="s">
        <v>94</v>
      </c>
      <c r="B81">
        <f>HYPERLINK("https://www.suredividend.com/sure-analysis-MATW/","Matthews International Corp.")</f>
        <v>0</v>
      </c>
      <c r="C81">
        <v>0.009324009324009001</v>
      </c>
      <c r="D81">
        <v>0.233290293179401</v>
      </c>
      <c r="E81">
        <v>0.567622579879562</v>
      </c>
      <c r="F81">
        <v>0.287983448239392</v>
      </c>
      <c r="G81">
        <v>0.178748052812268</v>
      </c>
      <c r="H81">
        <v>0.079244279756069</v>
      </c>
      <c r="I81">
        <v>-0.193791970606611</v>
      </c>
    </row>
    <row r="82" spans="1:9">
      <c r="A82" s="1" t="s">
        <v>95</v>
      </c>
      <c r="B82">
        <f>HYPERLINK("https://www.suredividend.com/sure-analysis-MCD/","McDonald`s Corp")</f>
        <v>0</v>
      </c>
      <c r="C82">
        <v>0.024196728599857</v>
      </c>
      <c r="D82">
        <v>-0.010155225407009</v>
      </c>
      <c r="E82">
        <v>0.06930046202427501</v>
      </c>
      <c r="F82">
        <v>0.026917316878433</v>
      </c>
      <c r="G82">
        <v>0.166845912331523</v>
      </c>
      <c r="H82">
        <v>0.373212481244449</v>
      </c>
      <c r="I82">
        <v>1.028480294558226</v>
      </c>
    </row>
    <row r="83" spans="1:9">
      <c r="A83" s="1" t="s">
        <v>96</v>
      </c>
      <c r="B83">
        <f>HYPERLINK("https://www.suredividend.com/sure-analysis-MCY/","Mercury General Corp.")</f>
        <v>0</v>
      </c>
      <c r="C83">
        <v>-0.14037814037814</v>
      </c>
      <c r="D83">
        <v>-0.085705155752426</v>
      </c>
      <c r="E83">
        <v>0.027061317324503</v>
      </c>
      <c r="F83">
        <v>-0.02953216374269</v>
      </c>
      <c r="G83">
        <v>-0.35702094767247</v>
      </c>
      <c r="H83">
        <v>-0.399859322251495</v>
      </c>
      <c r="I83">
        <v>-0.070102347578315</v>
      </c>
    </row>
    <row r="84" spans="1:9">
      <c r="A84" s="1" t="s">
        <v>97</v>
      </c>
      <c r="B84">
        <f>HYPERLINK("https://www.suredividend.com/sure-analysis-MDT/","Medtronic Plc")</f>
        <v>0</v>
      </c>
      <c r="C84">
        <v>-0.042365097588978</v>
      </c>
      <c r="D84">
        <v>0.056919840847461</v>
      </c>
      <c r="E84">
        <v>-0.027238715455953</v>
      </c>
      <c r="F84">
        <v>0.07321152856407601</v>
      </c>
      <c r="G84">
        <v>-0.206108991784118</v>
      </c>
      <c r="H84">
        <v>-0.237987871390697</v>
      </c>
      <c r="I84">
        <v>0.184942521550866</v>
      </c>
    </row>
    <row r="85" spans="1:9">
      <c r="A85" s="1" t="s">
        <v>98</v>
      </c>
      <c r="B85">
        <f>HYPERLINK("https://www.suredividend.com/sure-analysis-MDU/","MDU Resources Group Inc")</f>
        <v>0</v>
      </c>
      <c r="C85">
        <v>0.020316027088036</v>
      </c>
      <c r="D85">
        <v>0.010175184299502</v>
      </c>
      <c r="E85">
        <v>0.07198639349760901</v>
      </c>
      <c r="F85">
        <v>0.042847725774554</v>
      </c>
      <c r="G85">
        <v>0.2332301743828</v>
      </c>
      <c r="H85">
        <v>0.133371781048619</v>
      </c>
      <c r="I85">
        <v>0.4930232777617861</v>
      </c>
    </row>
    <row r="86" spans="1:9">
      <c r="A86" s="1" t="s">
        <v>99</v>
      </c>
      <c r="B86">
        <f>HYPERLINK("https://www.suredividend.com/sure-analysis-MGEE/","MGE Energy, Inc.")</f>
        <v>0</v>
      </c>
      <c r="C86">
        <v>-0.026234939100391</v>
      </c>
      <c r="D86">
        <v>0.012424760854614</v>
      </c>
      <c r="E86">
        <v>-0.067070128829431</v>
      </c>
      <c r="F86">
        <v>0.017889133658486</v>
      </c>
      <c r="G86">
        <v>-0.040256685875003</v>
      </c>
      <c r="H86">
        <v>0.167041757982565</v>
      </c>
      <c r="I86">
        <v>0.503510300891977</v>
      </c>
    </row>
    <row r="87" spans="1:9">
      <c r="A87" s="1" t="s">
        <v>100</v>
      </c>
      <c r="B87">
        <f>HYPERLINK("https://www.suredividend.com/sure-analysis-MGRC/","McGrath Rentcorp")</f>
        <v>0</v>
      </c>
      <c r="C87">
        <v>-0.033665835411471</v>
      </c>
      <c r="D87">
        <v>0.019227228491017</v>
      </c>
      <c r="E87">
        <v>0.215439886695668</v>
      </c>
      <c r="F87">
        <v>0.025007121637569</v>
      </c>
      <c r="G87">
        <v>0.275815477192978</v>
      </c>
      <c r="H87">
        <v>0.384443934486601</v>
      </c>
      <c r="I87">
        <v>1.244950254576244</v>
      </c>
    </row>
    <row r="88" spans="1:9">
      <c r="A88" s="1" t="s">
        <v>101</v>
      </c>
      <c r="B88">
        <f>HYPERLINK("https://www.suredividend.com/sure-analysis-MKC/","McCormick &amp; Co., Inc.")</f>
        <v>0</v>
      </c>
      <c r="C88">
        <v>-0.022001609873893</v>
      </c>
      <c r="D88">
        <v>-0.152082051472922</v>
      </c>
      <c r="E88">
        <v>-0.113554948649417</v>
      </c>
      <c r="F88">
        <v>-0.120521172638436</v>
      </c>
      <c r="G88">
        <v>-0.282305129598563</v>
      </c>
      <c r="H88">
        <v>-0.090462204899277</v>
      </c>
      <c r="I88">
        <v>0.4582712384503521</v>
      </c>
    </row>
    <row r="89" spans="1:9">
      <c r="A89" s="1" t="s">
        <v>102</v>
      </c>
      <c r="B89">
        <f>HYPERLINK("https://www.suredividend.com/sure-analysis-MMM/","3M Co.")</f>
        <v>0</v>
      </c>
      <c r="C89">
        <v>-0.040487362737344</v>
      </c>
      <c r="D89">
        <v>-0.112267873927037</v>
      </c>
      <c r="E89">
        <v>-0.062448386629229</v>
      </c>
      <c r="F89">
        <v>-0.05993088472620001</v>
      </c>
      <c r="G89">
        <v>-0.206787718398945</v>
      </c>
      <c r="H89">
        <v>-0.3230185850443451</v>
      </c>
      <c r="I89">
        <v>-0.4241388608963571</v>
      </c>
    </row>
    <row r="90" spans="1:9">
      <c r="A90" s="1" t="s">
        <v>103</v>
      </c>
      <c r="B90">
        <f>HYPERLINK("https://www.suredividend.com/sure-analysis-MO/","Altria Group Inc.")</f>
        <v>0</v>
      </c>
      <c r="C90">
        <v>-0.008100618205073001</v>
      </c>
      <c r="D90">
        <v>-0.002912190700275</v>
      </c>
      <c r="E90">
        <v>0.078964027575844</v>
      </c>
      <c r="F90">
        <v>0.017939181798293</v>
      </c>
      <c r="G90">
        <v>-0.05871262312293701</v>
      </c>
      <c r="H90">
        <v>0.222219011770392</v>
      </c>
      <c r="I90">
        <v>0.06293303727461501</v>
      </c>
    </row>
    <row r="91" spans="1:9">
      <c r="A91" s="1" t="s">
        <v>104</v>
      </c>
      <c r="B91">
        <f>HYPERLINK("https://www.suredividend.com/sure-analysis-MSA/","MSA Safety Inc")</f>
        <v>0</v>
      </c>
      <c r="C91">
        <v>-0.030151382459652</v>
      </c>
      <c r="D91">
        <v>-0.038509242813625</v>
      </c>
      <c r="E91">
        <v>0.180799089202294</v>
      </c>
      <c r="F91">
        <v>-0.05597945784578701</v>
      </c>
      <c r="G91">
        <v>-0.017138849604711</v>
      </c>
      <c r="H91">
        <v>-0.10885079458505</v>
      </c>
      <c r="I91">
        <v>0.7745070595714291</v>
      </c>
    </row>
    <row r="92" spans="1:9">
      <c r="A92" s="1" t="s">
        <v>105</v>
      </c>
      <c r="B92">
        <f>HYPERLINK("https://www.suredividend.com/sure-analysis-MSEX/","Middlesex Water Co.")</f>
        <v>0</v>
      </c>
      <c r="C92">
        <v>-0.148964309851861</v>
      </c>
      <c r="D92">
        <v>-0.162893458265393</v>
      </c>
      <c r="E92">
        <v>-0.142724562019525</v>
      </c>
      <c r="F92">
        <v>-0.031266625585124</v>
      </c>
      <c r="G92">
        <v>-0.277628360578848</v>
      </c>
      <c r="H92">
        <v>0.12907063197026</v>
      </c>
      <c r="I92">
        <v>1.375314002558945</v>
      </c>
    </row>
    <row r="93" spans="1:9">
      <c r="A93" s="1" t="s">
        <v>106</v>
      </c>
      <c r="B93">
        <f>HYPERLINK("https://www.suredividend.com/sure-analysis-NC/","Nacco Industries Inc.")</f>
        <v>0</v>
      </c>
      <c r="C93">
        <v>0.027915470910514</v>
      </c>
      <c r="D93">
        <v>-0.151776103336921</v>
      </c>
      <c r="E93">
        <v>-0.072919362808536</v>
      </c>
      <c r="F93">
        <v>0.036842105263157</v>
      </c>
      <c r="G93">
        <v>0.301236174365647</v>
      </c>
      <c r="H93">
        <v>0.6434676332814701</v>
      </c>
      <c r="I93">
        <v>0.063548364456969</v>
      </c>
    </row>
    <row r="94" spans="1:9">
      <c r="A94" s="1" t="s">
        <v>107</v>
      </c>
      <c r="B94">
        <f>HYPERLINK("https://www.suredividend.com/sure-analysis-NDSN/","Nordson Corp.")</f>
        <v>0</v>
      </c>
      <c r="C94">
        <v>-0.100786947518685</v>
      </c>
      <c r="D94">
        <v>-0.07322784281405501</v>
      </c>
      <c r="E94">
        <v>0.002077043856992</v>
      </c>
      <c r="F94">
        <v>-0.059442523877733</v>
      </c>
      <c r="G94">
        <v>-0.004800824044019001</v>
      </c>
      <c r="H94">
        <v>0.186987057534725</v>
      </c>
      <c r="I94">
        <v>0.735685980866122</v>
      </c>
    </row>
    <row r="95" spans="1:9">
      <c r="A95" s="1" t="s">
        <v>108</v>
      </c>
      <c r="B95">
        <f>HYPERLINK("https://www.suredividend.com/sure-analysis-NEE/","NextEra Energy Inc")</f>
        <v>0</v>
      </c>
      <c r="C95">
        <v>-0.004869843229597001</v>
      </c>
      <c r="D95">
        <v>-0.127859588110634</v>
      </c>
      <c r="E95">
        <v>-0.122503628007145</v>
      </c>
      <c r="F95">
        <v>-0.111167292689973</v>
      </c>
      <c r="G95">
        <v>-0.059052935441319</v>
      </c>
      <c r="H95">
        <v>0.07415183033551401</v>
      </c>
      <c r="I95">
        <v>1.147444474177147</v>
      </c>
    </row>
    <row r="96" spans="1:9">
      <c r="A96" s="1" t="s">
        <v>109</v>
      </c>
      <c r="B96">
        <f>HYPERLINK("https://www.suredividend.com/sure-analysis-NFG/","National Fuel Gas Co.")</f>
        <v>0</v>
      </c>
      <c r="C96">
        <v>-0.014912868632707</v>
      </c>
      <c r="D96">
        <v>-0.07728140955113401</v>
      </c>
      <c r="E96">
        <v>-0.153555097386516</v>
      </c>
      <c r="F96">
        <v>-0.071248025276461</v>
      </c>
      <c r="G96">
        <v>-0.07486234662999</v>
      </c>
      <c r="H96">
        <v>0.320877229640314</v>
      </c>
      <c r="I96">
        <v>0.395651379152353</v>
      </c>
    </row>
    <row r="97" spans="1:9">
      <c r="A97" s="1" t="s">
        <v>110</v>
      </c>
      <c r="B97">
        <f>HYPERLINK("https://www.suredividend.com/sure-analysis-NIDB/","Northeast Indiana Bancorp Inc.")</f>
        <v>0</v>
      </c>
      <c r="C97">
        <v>0.011494252873563</v>
      </c>
      <c r="D97">
        <v>-0.051724137931034</v>
      </c>
      <c r="E97">
        <v>0</v>
      </c>
      <c r="F97">
        <v>0.023255813953488</v>
      </c>
      <c r="G97">
        <v>-0.038251366120218</v>
      </c>
      <c r="H97">
        <v>0.09589041095890401</v>
      </c>
      <c r="I97">
        <v>0.266187050359712</v>
      </c>
    </row>
    <row r="98" spans="1:9">
      <c r="A98" s="1" t="s">
        <v>111</v>
      </c>
      <c r="B98">
        <f>HYPERLINK("https://www.suredividend.com/sure-analysis-NJR/","New Jersey Resources Corporation")</f>
        <v>0</v>
      </c>
      <c r="C98">
        <v>-0.033502729154903</v>
      </c>
      <c r="D98">
        <v>0.06106221936609001</v>
      </c>
      <c r="E98">
        <v>0.173247668355899</v>
      </c>
      <c r="F98">
        <v>0.034864973800886</v>
      </c>
      <c r="G98">
        <v>0.173145812771868</v>
      </c>
      <c r="H98">
        <v>0.399720328518586</v>
      </c>
      <c r="I98">
        <v>0.585130946942102</v>
      </c>
    </row>
    <row r="99" spans="1:9">
      <c r="A99" s="1" t="s">
        <v>112</v>
      </c>
      <c r="B99">
        <f>HYPERLINK("https://www.suredividend.com/sure-analysis-NNN/","National Retail Properties Inc")</f>
        <v>0</v>
      </c>
      <c r="C99">
        <v>-0.027954256670902</v>
      </c>
      <c r="D99">
        <v>0.005099951606298001</v>
      </c>
      <c r="E99">
        <v>0.05508509640581401</v>
      </c>
      <c r="F99">
        <v>0.014766062154973</v>
      </c>
      <c r="G99">
        <v>0.110267189790379</v>
      </c>
      <c r="H99">
        <v>0.192396717401978</v>
      </c>
      <c r="I99">
        <v>0.540728606865808</v>
      </c>
    </row>
    <row r="100" spans="1:9">
      <c r="A100" s="1" t="s">
        <v>113</v>
      </c>
      <c r="B100">
        <f>HYPERLINK("https://www.suredividend.com/sure-analysis-NUE/","Nucor Corp.")</f>
        <v>0</v>
      </c>
      <c r="C100">
        <v>0.009851101171941001</v>
      </c>
      <c r="D100">
        <v>0.161157186193966</v>
      </c>
      <c r="E100">
        <v>0.375529502127262</v>
      </c>
      <c r="F100">
        <v>0.353235718079053</v>
      </c>
      <c r="G100">
        <v>0.307173736045735</v>
      </c>
      <c r="H100">
        <v>2.05586631420069</v>
      </c>
      <c r="I100">
        <v>1.986686581259408</v>
      </c>
    </row>
    <row r="101" spans="1:9">
      <c r="A101" s="1" t="s">
        <v>114</v>
      </c>
      <c r="B101">
        <f>HYPERLINK("https://www.suredividend.com/sure-analysis-NWFL/","Norwood Financial Corp.")</f>
        <v>0</v>
      </c>
      <c r="C101">
        <v>-0.00437445319335</v>
      </c>
      <c r="D101">
        <v>0.067528861427624</v>
      </c>
      <c r="E101">
        <v>0.364094040179641</v>
      </c>
      <c r="F101">
        <v>0.029541260057176</v>
      </c>
      <c r="G101">
        <v>0.283979961788996</v>
      </c>
      <c r="H101">
        <v>0.357584819227282</v>
      </c>
      <c r="I101">
        <v>0.355590321069224</v>
      </c>
    </row>
    <row r="102" spans="1:9">
      <c r="A102" s="1" t="s">
        <v>115</v>
      </c>
      <c r="B102">
        <f>HYPERLINK("https://www.suredividend.com/sure-analysis-NWN/","Northwest Natural Holding Co")</f>
        <v>0</v>
      </c>
      <c r="C102">
        <v>-0.06760672203979101</v>
      </c>
      <c r="D102">
        <v>0.044181398125795</v>
      </c>
      <c r="E102">
        <v>0.036971793164192</v>
      </c>
      <c r="F102">
        <v>0.024216666277661</v>
      </c>
      <c r="G102">
        <v>-0.103439693456985</v>
      </c>
      <c r="H102">
        <v>0.07409401827317101</v>
      </c>
      <c r="I102">
        <v>-0.170902045520517</v>
      </c>
    </row>
    <row r="103" spans="1:9">
      <c r="A103" s="1" t="s">
        <v>116</v>
      </c>
      <c r="B103">
        <f>HYPERLINK("https://www.suredividend.com/sure-analysis-O/","Realty Income Corp.")</f>
        <v>0</v>
      </c>
      <c r="C103">
        <v>-0.04210063513377001</v>
      </c>
      <c r="D103">
        <v>0.037136865398965</v>
      </c>
      <c r="E103">
        <v>-0.024361462807279</v>
      </c>
      <c r="F103">
        <v>0.024478507238387</v>
      </c>
      <c r="G103">
        <v>0.005753176411508</v>
      </c>
      <c r="H103">
        <v>0.178566859774484</v>
      </c>
      <c r="I103">
        <v>0.599902750522839</v>
      </c>
    </row>
    <row r="104" spans="1:9">
      <c r="A104" s="1" t="s">
        <v>117</v>
      </c>
      <c r="B104">
        <f>HYPERLINK("https://www.suredividend.com/sure-analysis-ORI/","Old Republic International Corp.")</f>
        <v>0</v>
      </c>
      <c r="C104">
        <v>-0.001690097564723</v>
      </c>
      <c r="D104">
        <v>0.08456611096041901</v>
      </c>
      <c r="E104">
        <v>0.205512238337979</v>
      </c>
      <c r="F104">
        <v>0.086361337407362</v>
      </c>
      <c r="G104">
        <v>0.023216261225261</v>
      </c>
      <c r="H104">
        <v>0.491663557838551</v>
      </c>
      <c r="I104">
        <v>0.7646180168925341</v>
      </c>
    </row>
    <row r="105" spans="1:9">
      <c r="A105" s="1" t="s">
        <v>118</v>
      </c>
      <c r="B105">
        <f>HYPERLINK("https://www.suredividend.com/sure-analysis-OZK/","Bank OZK")</f>
        <v>0</v>
      </c>
      <c r="C105">
        <v>-0.08702859510982101</v>
      </c>
      <c r="D105">
        <v>-0.020760499709961</v>
      </c>
      <c r="E105">
        <v>0.114396351780985</v>
      </c>
      <c r="F105">
        <v>0.108793086526628</v>
      </c>
      <c r="G105">
        <v>0.057626988451558</v>
      </c>
      <c r="H105">
        <v>0.103566428136685</v>
      </c>
      <c r="I105">
        <v>-0.134081725704762</v>
      </c>
    </row>
    <row r="106" spans="1:9">
      <c r="A106" s="1" t="s">
        <v>119</v>
      </c>
      <c r="B106">
        <f>HYPERLINK("https://www.suredividend.com/sure-analysis-PBCT/","People`s United Financial Inc")</f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>
      <c r="A107" s="1" t="s">
        <v>120</v>
      </c>
      <c r="B107">
        <f>HYPERLINK("https://www.suredividend.com/sure-analysis-PEP/","PepsiCo Inc")</f>
        <v>0</v>
      </c>
      <c r="C107">
        <v>0.030748020058957</v>
      </c>
      <c r="D107">
        <v>-0.06123064177884101</v>
      </c>
      <c r="E107">
        <v>0.027817862245694</v>
      </c>
      <c r="F107">
        <v>-0.035093291961878</v>
      </c>
      <c r="G107">
        <v>0.072787202141237</v>
      </c>
      <c r="H107">
        <v>0.418566964717294</v>
      </c>
      <c r="I107">
        <v>0.8215846471396441</v>
      </c>
    </row>
    <row r="108" spans="1:9">
      <c r="A108" s="1" t="s">
        <v>121</v>
      </c>
      <c r="B108">
        <f>HYPERLINK("https://www.suredividend.com/sure-analysis-PG/","Procter &amp; Gamble Co.")</f>
        <v>0</v>
      </c>
      <c r="C108">
        <v>-0.011640137437767</v>
      </c>
      <c r="D108">
        <v>-0.058264654691472</v>
      </c>
      <c r="E108">
        <v>0.04142345851595401</v>
      </c>
      <c r="F108">
        <v>-0.06416775000564301</v>
      </c>
      <c r="G108">
        <v>-0.068092396043872</v>
      </c>
      <c r="H108">
        <v>0.212595160115039</v>
      </c>
      <c r="I108">
        <v>1.028799014316023</v>
      </c>
    </row>
    <row r="109" spans="1:9">
      <c r="A109" s="1" t="s">
        <v>122</v>
      </c>
      <c r="B109">
        <f>HYPERLINK("https://www.suredividend.com/sure-analysis-PH/","Parker-Hannifin Corp.")</f>
        <v>0</v>
      </c>
      <c r="C109">
        <v>0.0320425034595</v>
      </c>
      <c r="D109">
        <v>0.214657713608115</v>
      </c>
      <c r="E109">
        <v>0.376077851169446</v>
      </c>
      <c r="F109">
        <v>0.241287959144603</v>
      </c>
      <c r="G109">
        <v>0.296441873217099</v>
      </c>
      <c r="H109">
        <v>0.271884201809161</v>
      </c>
      <c r="I109">
        <v>1.242614981926959</v>
      </c>
    </row>
    <row r="110" spans="1:9">
      <c r="A110" s="1" t="s">
        <v>123</v>
      </c>
      <c r="B110">
        <f>HYPERLINK("https://www.suredividend.com/sure-analysis-PII/","Polaris Inc")</f>
        <v>0</v>
      </c>
      <c r="C110">
        <v>-0.014735551753198</v>
      </c>
      <c r="D110">
        <v>-0.001380500431406</v>
      </c>
      <c r="E110">
        <v>0.042126247283034</v>
      </c>
      <c r="F110">
        <v>0.152466291804783</v>
      </c>
      <c r="G110">
        <v>-0.000380881312719</v>
      </c>
      <c r="H110">
        <v>-0.019046133817905</v>
      </c>
      <c r="I110">
        <v>0.125550303073917</v>
      </c>
    </row>
    <row r="111" spans="1:9">
      <c r="A111" s="1" t="s">
        <v>124</v>
      </c>
      <c r="B111">
        <f>HYPERLINK("https://www.suredividend.com/sure-analysis-PNR/","Pentair plc")</f>
        <v>0</v>
      </c>
      <c r="C111">
        <v>-0.04850934815563401</v>
      </c>
      <c r="D111">
        <v>0.216258986300131</v>
      </c>
      <c r="E111">
        <v>0.298952146409773</v>
      </c>
      <c r="F111">
        <v>0.261416162383047</v>
      </c>
      <c r="G111">
        <v>0.016561183522675</v>
      </c>
      <c r="H111">
        <v>0.03438994065396</v>
      </c>
      <c r="I111">
        <v>0.32802967790167</v>
      </c>
    </row>
    <row r="112" spans="1:9">
      <c r="A112" s="1" t="s">
        <v>125</v>
      </c>
      <c r="B112">
        <f>HYPERLINK("https://www.suredividend.com/sure-analysis-PPG/","PPG Industries, Inc.")</f>
        <v>0</v>
      </c>
      <c r="C112">
        <v>0.056478481917432</v>
      </c>
      <c r="D112">
        <v>0.005924607611832</v>
      </c>
      <c r="E112">
        <v>0.121951179697466</v>
      </c>
      <c r="F112">
        <v>0.09840497150907201</v>
      </c>
      <c r="G112">
        <v>0.13086286498422</v>
      </c>
      <c r="H112">
        <v>0.031454639182219</v>
      </c>
      <c r="I112">
        <v>0.359119627443419</v>
      </c>
    </row>
    <row r="113" spans="1:9">
      <c r="A113" s="1" t="s">
        <v>126</v>
      </c>
      <c r="B113">
        <f>HYPERLINK("https://www.suredividend.com/sure-analysis-PSBQ/","PSB Holdings Inc (WI)")</f>
        <v>0</v>
      </c>
      <c r="C113">
        <v>-0.019603758169934</v>
      </c>
      <c r="D113">
        <v>0.090913636363636</v>
      </c>
      <c r="E113">
        <v>0.0025104427736</v>
      </c>
      <c r="F113">
        <v>0.09589497716894901</v>
      </c>
      <c r="G113">
        <v>-0.07932008071260301</v>
      </c>
      <c r="H113">
        <v>0.050006343761894</v>
      </c>
      <c r="I113">
        <v>-0.633605278504627</v>
      </c>
    </row>
    <row r="114" spans="1:9">
      <c r="A114" s="1" t="s">
        <v>127</v>
      </c>
      <c r="B114">
        <f>HYPERLINK("https://www.suredividend.com/sure-analysis-RLI/","RLI Corp.")</f>
        <v>0</v>
      </c>
      <c r="C114">
        <v>0.029882672842019</v>
      </c>
      <c r="D114">
        <v>0.032147652893805</v>
      </c>
      <c r="E114">
        <v>0.249611279071265</v>
      </c>
      <c r="F114">
        <v>0.036708424038323</v>
      </c>
      <c r="G114">
        <v>0.324032029448063</v>
      </c>
      <c r="H114">
        <v>0.329394676157029</v>
      </c>
      <c r="I114">
        <v>1.371751327583527</v>
      </c>
    </row>
    <row r="115" spans="1:9">
      <c r="A115" s="1" t="s">
        <v>128</v>
      </c>
      <c r="B115">
        <f>HYPERLINK("https://www.suredividend.com/sure-analysis-RNR/","RenaissanceRe Holdings Ltd")</f>
        <v>0</v>
      </c>
      <c r="C115">
        <v>0.032700984910969</v>
      </c>
      <c r="D115">
        <v>0.135470090485523</v>
      </c>
      <c r="E115">
        <v>0.5520647163954471</v>
      </c>
      <c r="F115">
        <v>0.155349291646311</v>
      </c>
      <c r="G115">
        <v>0.487075334670548</v>
      </c>
      <c r="H115">
        <v>0.354011078908597</v>
      </c>
      <c r="I115">
        <v>0.7633243448113031</v>
      </c>
    </row>
    <row r="116" spans="1:9">
      <c r="A116" s="1" t="s">
        <v>129</v>
      </c>
      <c r="B116">
        <f>HYPERLINK("https://www.suredividend.com/sure-analysis-ROP/","Roper Technologies Inc")</f>
        <v>0</v>
      </c>
      <c r="C116">
        <v>-0.0005344611237620001</v>
      </c>
      <c r="D116">
        <v>-0.029480672537784</v>
      </c>
      <c r="E116">
        <v>0.076246042992289</v>
      </c>
      <c r="F116">
        <v>-0.003021463167007</v>
      </c>
      <c r="G116">
        <v>-0.048103621282854</v>
      </c>
      <c r="H116">
        <v>0.169572674022575</v>
      </c>
      <c r="I116">
        <v>0.6487389797529131</v>
      </c>
    </row>
    <row r="117" spans="1:9">
      <c r="A117" s="1" t="s">
        <v>130</v>
      </c>
      <c r="B117">
        <f>HYPERLINK("https://www.suredividend.com/sure-analysis-RPM/","RPM International, Inc.")</f>
        <v>0</v>
      </c>
      <c r="C117">
        <v>-0.003501477185687</v>
      </c>
      <c r="D117">
        <v>-0.12480911959084</v>
      </c>
      <c r="E117">
        <v>-0.006402143648916001</v>
      </c>
      <c r="F117">
        <v>-0.060864866425635</v>
      </c>
      <c r="G117">
        <v>0.140654883949293</v>
      </c>
      <c r="H117">
        <v>0.175570035937048</v>
      </c>
      <c r="I117">
        <v>1.03407017285241</v>
      </c>
    </row>
    <row r="118" spans="1:9">
      <c r="A118" s="1" t="s">
        <v>131</v>
      </c>
      <c r="B118">
        <f>HYPERLINK("https://www.suredividend.com/sure-analysis-RTX/","Raytheon Technologies Corporation")</f>
        <v>0</v>
      </c>
      <c r="C118">
        <v>0.031973244983694</v>
      </c>
      <c r="D118">
        <v>-0.014307571475641</v>
      </c>
      <c r="E118">
        <v>0.143379725159318</v>
      </c>
      <c r="F118">
        <v>-0.013428609573986</v>
      </c>
      <c r="G118">
        <v>0.017508921956387</v>
      </c>
      <c r="H118">
        <v>0.393856726393328</v>
      </c>
      <c r="I118">
        <v>0.00325993621974</v>
      </c>
    </row>
    <row r="119" spans="1:9">
      <c r="A119" s="1" t="s">
        <v>132</v>
      </c>
      <c r="B119">
        <f>HYPERLINK("https://www.suredividend.com/sure-analysis-SBSI/","Southside Bancshares Inc")</f>
        <v>0</v>
      </c>
      <c r="C119">
        <v>-0.02948115010114</v>
      </c>
      <c r="D119">
        <v>0.069027253951149</v>
      </c>
      <c r="E119">
        <v>0.022992147974693</v>
      </c>
      <c r="F119">
        <v>0.06813701987107701</v>
      </c>
      <c r="G119">
        <v>-0.046559530275082</v>
      </c>
      <c r="H119">
        <v>0.08035369920820301</v>
      </c>
      <c r="I119">
        <v>0.29408008044052</v>
      </c>
    </row>
    <row r="120" spans="1:9">
      <c r="A120" s="1" t="s">
        <v>133</v>
      </c>
      <c r="B120">
        <f>HYPERLINK("https://www.suredividend.com/sure-analysis-SCL/","Stepan Co.")</f>
        <v>0</v>
      </c>
      <c r="C120">
        <v>-0.066341967122409</v>
      </c>
      <c r="D120">
        <v>-0.06387670062693801</v>
      </c>
      <c r="E120">
        <v>0.050400801702527</v>
      </c>
      <c r="F120">
        <v>-0.001093452481948</v>
      </c>
      <c r="G120">
        <v>0.049306617949212</v>
      </c>
      <c r="H120">
        <v>-0.094117878370557</v>
      </c>
      <c r="I120">
        <v>0.371343235681582</v>
      </c>
    </row>
    <row r="121" spans="1:9">
      <c r="A121" s="1" t="s">
        <v>134</v>
      </c>
      <c r="B121">
        <f>HYPERLINK("https://www.suredividend.com/sure-analysis-SEIC/","SEI Investments Co.")</f>
        <v>0</v>
      </c>
      <c r="C121">
        <v>-0.053149914022197</v>
      </c>
      <c r="D121">
        <v>-0.033958965983617</v>
      </c>
      <c r="E121">
        <v>0.133058097053525</v>
      </c>
      <c r="F121">
        <v>0.03893653516295</v>
      </c>
      <c r="G121">
        <v>0.059851792229153</v>
      </c>
      <c r="H121">
        <v>0.105114507159434</v>
      </c>
      <c r="I121">
        <v>-0.120441565343916</v>
      </c>
    </row>
    <row r="122" spans="1:9">
      <c r="A122" s="1" t="s">
        <v>135</v>
      </c>
      <c r="B122">
        <f>HYPERLINK("https://www.suredividend.com/sure-analysis-SHW/","Sherwin-Williams Co.")</f>
        <v>0</v>
      </c>
      <c r="C122">
        <v>-0.052823133780747</v>
      </c>
      <c r="D122">
        <v>-0.111693442816189</v>
      </c>
      <c r="E122">
        <v>-0.009822848747556</v>
      </c>
      <c r="F122">
        <v>-0.03526313098814701</v>
      </c>
      <c r="G122">
        <v>-0.107838471642985</v>
      </c>
      <c r="H122">
        <v>0.05711739447460101</v>
      </c>
      <c r="I122">
        <v>0.8353048218346131</v>
      </c>
    </row>
    <row r="123" spans="1:9">
      <c r="A123" s="1" t="s">
        <v>136</v>
      </c>
      <c r="B123">
        <f>HYPERLINK("https://www.suredividend.com/sure-analysis-SJM/","J.M. Smucker Co.")</f>
        <v>0</v>
      </c>
      <c r="C123">
        <v>0.012470575913137</v>
      </c>
      <c r="D123">
        <v>-0.016897241640529</v>
      </c>
      <c r="E123">
        <v>0.09960624179670401</v>
      </c>
      <c r="F123">
        <v>-0.041775536554865</v>
      </c>
      <c r="G123">
        <v>0.167555882801545</v>
      </c>
      <c r="H123">
        <v>0.383889978911278</v>
      </c>
      <c r="I123">
        <v>0.372453725192535</v>
      </c>
    </row>
    <row r="124" spans="1:9">
      <c r="A124" s="1" t="s">
        <v>137</v>
      </c>
      <c r="B124">
        <f>HYPERLINK("https://www.suredividend.com/sure-analysis-SJW/","SJW Group")</f>
        <v>0</v>
      </c>
      <c r="C124">
        <v>-0.05073280721533201</v>
      </c>
      <c r="D124">
        <v>0.023492516268101</v>
      </c>
      <c r="E124">
        <v>0.194002571406963</v>
      </c>
      <c r="F124">
        <v>-0.062228525181725</v>
      </c>
      <c r="G124">
        <v>0.137812211436679</v>
      </c>
      <c r="H124">
        <v>0.287496771913609</v>
      </c>
      <c r="I124">
        <v>0.608900117833144</v>
      </c>
    </row>
    <row r="125" spans="1:9">
      <c r="A125" s="1" t="s">
        <v>138</v>
      </c>
      <c r="B125">
        <f>HYPERLINK("https://www.suredividend.com/sure-analysis-SON/","Sonoco Products Co.")</f>
        <v>0</v>
      </c>
      <c r="C125">
        <v>-0.025351202971096</v>
      </c>
      <c r="D125">
        <v>-0.032227032227032</v>
      </c>
      <c r="E125">
        <v>-0.026834600576547</v>
      </c>
      <c r="F125">
        <v>-0.005765112831494001</v>
      </c>
      <c r="G125">
        <v>0.08215872378418401</v>
      </c>
      <c r="H125">
        <v>0.047903931723051</v>
      </c>
      <c r="I125">
        <v>0.4367768211431841</v>
      </c>
    </row>
    <row r="126" spans="1:9">
      <c r="A126" s="1" t="s">
        <v>139</v>
      </c>
      <c r="B126">
        <f>HYPERLINK("https://www.suredividend.com/sure-analysis-SPGI/","S&amp;P Global Inc")</f>
        <v>0</v>
      </c>
      <c r="C126">
        <v>-0.069555730135403</v>
      </c>
      <c r="D126">
        <v>-0.035653001159768</v>
      </c>
      <c r="E126">
        <v>-0.001892847470757</v>
      </c>
      <c r="F126">
        <v>0.035922786080612</v>
      </c>
      <c r="G126">
        <v>-0.144617631203573</v>
      </c>
      <c r="H126">
        <v>0.072240777806007</v>
      </c>
      <c r="I126">
        <v>0.9021294043801681</v>
      </c>
    </row>
    <row r="127" spans="1:9">
      <c r="A127" s="1" t="s">
        <v>140</v>
      </c>
      <c r="B127">
        <f>HYPERLINK("https://www.suredividend.com/sure-analysis-SRCE/","1st Source Corp.")</f>
        <v>0</v>
      </c>
      <c r="C127">
        <v>-0.022016905838411</v>
      </c>
      <c r="D127">
        <v>-0.111459581680529</v>
      </c>
      <c r="E127">
        <v>0.07023310645108501</v>
      </c>
      <c r="F127">
        <v>-0.056897068134684</v>
      </c>
      <c r="G127">
        <v>0.065673323465591</v>
      </c>
      <c r="H127">
        <v>0.140942521723774</v>
      </c>
      <c r="I127">
        <v>0.117711286749673</v>
      </c>
    </row>
    <row r="128" spans="1:9">
      <c r="A128" s="1" t="s">
        <v>141</v>
      </c>
      <c r="B128">
        <f>HYPERLINK("https://www.suredividend.com/sure-analysis-SWK/","Stanley Black &amp; Decker Inc")</f>
        <v>0</v>
      </c>
      <c r="C128">
        <v>-0.06992112555958201</v>
      </c>
      <c r="D128">
        <v>0.06492555528435401</v>
      </c>
      <c r="E128">
        <v>0.027583177594306</v>
      </c>
      <c r="F128">
        <v>0.161608093716719</v>
      </c>
      <c r="G128">
        <v>-0.443245281526092</v>
      </c>
      <c r="H128">
        <v>-0.495897742227316</v>
      </c>
      <c r="I128">
        <v>-0.3661129780485921</v>
      </c>
    </row>
    <row r="129" spans="1:9">
      <c r="A129" s="1" t="s">
        <v>142</v>
      </c>
      <c r="B129">
        <f>HYPERLINK("https://www.suredividend.com/sure-analysis-SYK/","Stryker Corp.")</f>
        <v>0</v>
      </c>
      <c r="C129">
        <v>-0.041004450095359</v>
      </c>
      <c r="D129">
        <v>0.120378947455287</v>
      </c>
      <c r="E129">
        <v>0.341275043629844</v>
      </c>
      <c r="F129">
        <v>0.110597570452779</v>
      </c>
      <c r="G129">
        <v>0.029434400616909</v>
      </c>
      <c r="H129">
        <v>0.177742731332563</v>
      </c>
      <c r="I129">
        <v>0.787677645240167</v>
      </c>
    </row>
    <row r="130" spans="1:9">
      <c r="A130" s="1" t="s">
        <v>143</v>
      </c>
      <c r="B130">
        <f>HYPERLINK("https://www.suredividend.com/sure-analysis-SYY/","Sysco Corp.")</f>
        <v>0</v>
      </c>
      <c r="C130">
        <v>-0.005995828988529001</v>
      </c>
      <c r="D130">
        <v>-0.100545263473244</v>
      </c>
      <c r="E130">
        <v>-0.043676615723782</v>
      </c>
      <c r="F130">
        <v>0.003929622242846</v>
      </c>
      <c r="G130">
        <v>-0.080265138358226</v>
      </c>
      <c r="H130">
        <v>0.007200705806526</v>
      </c>
      <c r="I130">
        <v>0.4395252171746341</v>
      </c>
    </row>
    <row r="131" spans="1:9">
      <c r="A131" s="1" t="s">
        <v>144</v>
      </c>
      <c r="B131">
        <f>HYPERLINK("https://www.suredividend.com/sure-analysis-TDS/","Telephone And Data Systems, Inc.")</f>
        <v>0</v>
      </c>
      <c r="C131">
        <v>-0.113501483679525</v>
      </c>
      <c r="D131">
        <v>0.166695956104895</v>
      </c>
      <c r="E131">
        <v>-0.238989224851618</v>
      </c>
      <c r="F131">
        <v>0.139180171591992</v>
      </c>
      <c r="G131">
        <v>-0.30046187078155</v>
      </c>
      <c r="H131">
        <v>-0.305171962671163</v>
      </c>
      <c r="I131">
        <v>-0.514030093533956</v>
      </c>
    </row>
    <row r="132" spans="1:9">
      <c r="A132" s="1" t="s">
        <v>145</v>
      </c>
      <c r="B132">
        <f>HYPERLINK("https://www.suredividend.com/sure-analysis-TGT/","Target Corp")</f>
        <v>0</v>
      </c>
      <c r="C132">
        <v>-0.05498506762549601</v>
      </c>
      <c r="D132">
        <v>0.017549043105461</v>
      </c>
      <c r="E132">
        <v>0.027907057386936</v>
      </c>
      <c r="F132">
        <v>0.120778765698498</v>
      </c>
      <c r="G132">
        <v>-0.237145324275276</v>
      </c>
      <c r="H132">
        <v>0.021293351134189</v>
      </c>
      <c r="I132">
        <v>1.45427072675983</v>
      </c>
    </row>
    <row r="133" spans="1:9">
      <c r="A133" s="1" t="s">
        <v>146</v>
      </c>
      <c r="B133">
        <f>HYPERLINK("https://www.suredividend.com/sure-analysis-THFF/","First Financial Corp. - Indiana")</f>
        <v>0</v>
      </c>
      <c r="C133">
        <v>-0.03725749559082801</v>
      </c>
      <c r="D133">
        <v>-0.084693612347728</v>
      </c>
      <c r="E133">
        <v>-0.047733269369153</v>
      </c>
      <c r="F133">
        <v>-0.048146315626573</v>
      </c>
      <c r="G133">
        <v>-0.04491334890516</v>
      </c>
      <c r="H133">
        <v>0.041465444667825</v>
      </c>
      <c r="I133">
        <v>0.123968558736172</v>
      </c>
    </row>
    <row r="134" spans="1:9">
      <c r="A134" s="1" t="s">
        <v>147</v>
      </c>
      <c r="B134">
        <f>HYPERLINK("https://www.suredividend.com/sure-analysis-TMP/","Tompkins Financial Corp")</f>
        <v>0</v>
      </c>
      <c r="C134">
        <v>-0.042506742005907</v>
      </c>
      <c r="D134">
        <v>-0.09791647258239501</v>
      </c>
      <c r="E134">
        <v>0.054429849868196</v>
      </c>
      <c r="F134">
        <v>-0.0315222869375</v>
      </c>
      <c r="G134">
        <v>-0.033802652636762</v>
      </c>
      <c r="H134">
        <v>-0.023512447727924</v>
      </c>
      <c r="I134">
        <v>0.08365162693083501</v>
      </c>
    </row>
    <row r="135" spans="1:9">
      <c r="A135" s="1" t="s">
        <v>148</v>
      </c>
      <c r="B135">
        <f>HYPERLINK("https://www.suredividend.com/sure-analysis-TNC/","Tennant Co.")</f>
        <v>0</v>
      </c>
      <c r="C135">
        <v>0.026162600748314</v>
      </c>
      <c r="D135">
        <v>0.126785168362667</v>
      </c>
      <c r="E135">
        <v>0.218705715635332</v>
      </c>
      <c r="F135">
        <v>0.177661598352838</v>
      </c>
      <c r="G135">
        <v>-0.075371790392007</v>
      </c>
      <c r="H135">
        <v>-0.030162431682434</v>
      </c>
      <c r="I135">
        <v>0.180324654635764</v>
      </c>
    </row>
    <row r="136" spans="1:9">
      <c r="A136" s="1" t="s">
        <v>149</v>
      </c>
      <c r="B136">
        <f>HYPERLINK("https://www.suredividend.com/sure-analysis-TR/","Tootsie Roll Industries, Inc.")</f>
        <v>0</v>
      </c>
      <c r="C136">
        <v>-0.061144400742637</v>
      </c>
      <c r="D136">
        <v>-0.041626809299902</v>
      </c>
      <c r="E136">
        <v>0.253509709707357</v>
      </c>
      <c r="F136">
        <v>0.03479209601163701</v>
      </c>
      <c r="G136">
        <v>0.283933384674624</v>
      </c>
      <c r="H136">
        <v>0.438907131827897</v>
      </c>
      <c r="I136">
        <v>0.496210394946258</v>
      </c>
    </row>
    <row r="137" spans="1:9">
      <c r="A137" s="1" t="s">
        <v>150</v>
      </c>
      <c r="B137">
        <f>HYPERLINK("https://www.suredividend.com/sure-analysis-TRI/","Thomson-Reuters Corp")</f>
        <v>0</v>
      </c>
      <c r="C137">
        <v>0.013985926206728</v>
      </c>
      <c r="D137">
        <v>0.032399995569464</v>
      </c>
      <c r="E137">
        <v>0.118375996588662</v>
      </c>
      <c r="F137">
        <v>0.06652090792906401</v>
      </c>
      <c r="G137">
        <v>0.158831776684117</v>
      </c>
      <c r="H137">
        <v>0.451594933494022</v>
      </c>
      <c r="I137">
        <v>2.102960834626554</v>
      </c>
    </row>
    <row r="138" spans="1:9">
      <c r="A138" s="1" t="s">
        <v>151</v>
      </c>
      <c r="B138">
        <f>HYPERLINK("https://www.suredividend.com/sure-analysis-TROW/","T. Rowe Price Group Inc.")</f>
        <v>0</v>
      </c>
      <c r="C138">
        <v>-0.09799713876967001</v>
      </c>
      <c r="D138">
        <v>-0.090149661521884</v>
      </c>
      <c r="E138">
        <v>-0.021068294050417</v>
      </c>
      <c r="F138">
        <v>0.040619842288648</v>
      </c>
      <c r="G138">
        <v>-0.148180172390499</v>
      </c>
      <c r="H138">
        <v>-0.249296525557256</v>
      </c>
      <c r="I138">
        <v>0.209149003722589</v>
      </c>
    </row>
    <row r="139" spans="1:9">
      <c r="A139" s="1" t="s">
        <v>152</v>
      </c>
      <c r="B139">
        <f>HYPERLINK("https://www.suredividend.com/sure-analysis-TYCB/","Calvin b. Taylor Bankshares, Inc.")</f>
        <v>0</v>
      </c>
      <c r="C139">
        <v>0.04537709056484601</v>
      </c>
      <c r="D139">
        <v>0.05503184713375701</v>
      </c>
      <c r="E139">
        <v>0.084931736545772</v>
      </c>
      <c r="F139">
        <v>-0.014751368070425</v>
      </c>
      <c r="G139">
        <v>0.08227201329775401</v>
      </c>
      <c r="H139">
        <v>0.256100779261748</v>
      </c>
      <c r="I139">
        <v>0.280473475243973</v>
      </c>
    </row>
    <row r="140" spans="1:9">
      <c r="A140" s="1" t="s">
        <v>153</v>
      </c>
      <c r="B140">
        <f>HYPERLINK("https://www.suredividend.com/sure-analysis-UBSI/","United Bankshares, Inc.")</f>
        <v>0</v>
      </c>
      <c r="C140">
        <v>-0.05342789598108701</v>
      </c>
      <c r="D140">
        <v>-0.059723083281669</v>
      </c>
      <c r="E140">
        <v>0.120338451895957</v>
      </c>
      <c r="F140">
        <v>-0.011113855272906</v>
      </c>
      <c r="G140">
        <v>0.193094118558513</v>
      </c>
      <c r="H140">
        <v>0.120166066577702</v>
      </c>
      <c r="I140">
        <v>0.351497313207139</v>
      </c>
    </row>
    <row r="141" spans="1:9">
      <c r="A141" s="1" t="s">
        <v>154</v>
      </c>
      <c r="B141">
        <f>HYPERLINK("https://www.suredividend.com/sure-analysis-UGI/","UGI Corp.")</f>
        <v>0</v>
      </c>
      <c r="C141">
        <v>-0.10433539780848</v>
      </c>
      <c r="D141">
        <v>-0.019896619946667</v>
      </c>
      <c r="E141">
        <v>-0.018784022881121</v>
      </c>
      <c r="F141">
        <v>0.014297275424871</v>
      </c>
      <c r="G141">
        <v>0.074761680172648</v>
      </c>
      <c r="H141">
        <v>0.030122875029109</v>
      </c>
      <c r="I141">
        <v>0.021289541017269</v>
      </c>
    </row>
    <row r="142" spans="1:9">
      <c r="A142" s="1" t="s">
        <v>155</v>
      </c>
      <c r="B142">
        <f>HYPERLINK("https://www.suredividend.com/sure-analysis-UHT/","Universal Health Realty Income Trust")</f>
        <v>0</v>
      </c>
      <c r="C142">
        <v>-0.114390499476074</v>
      </c>
      <c r="D142">
        <v>-0.043638811931977</v>
      </c>
      <c r="E142">
        <v>0.051278596083878</v>
      </c>
      <c r="F142">
        <v>0.062434527550806</v>
      </c>
      <c r="G142">
        <v>-0.11537153174527</v>
      </c>
      <c r="H142">
        <v>-0.128983000482657</v>
      </c>
      <c r="I142">
        <v>0.09093647139814501</v>
      </c>
    </row>
    <row r="143" spans="1:9">
      <c r="A143" s="1" t="s">
        <v>156</v>
      </c>
      <c r="B143">
        <f>HYPERLINK("https://www.suredividend.com/sure-analysis-UMBF/","UMB Financial Corp.")</f>
        <v>0</v>
      </c>
      <c r="C143">
        <v>-0.025340061430451</v>
      </c>
      <c r="D143">
        <v>0.047847166449077</v>
      </c>
      <c r="E143">
        <v>0.008492448508429</v>
      </c>
      <c r="F143">
        <v>0.063817049808429</v>
      </c>
      <c r="G143">
        <v>-0.101770376720637</v>
      </c>
      <c r="H143">
        <v>0.024083540320768</v>
      </c>
      <c r="I143">
        <v>0.3008937147140811</v>
      </c>
    </row>
    <row r="144" spans="1:9">
      <c r="A144" s="1" t="s">
        <v>157</v>
      </c>
      <c r="B144">
        <f>HYPERLINK("https://www.suredividend.com/sure-analysis-UVV/","Universal Corp.")</f>
        <v>0</v>
      </c>
      <c r="C144">
        <v>-0.06834662799129701</v>
      </c>
      <c r="D144">
        <v>-0.091020042132521</v>
      </c>
      <c r="E144">
        <v>0.054194932725583</v>
      </c>
      <c r="F144">
        <v>-0.012186683069352</v>
      </c>
      <c r="G144">
        <v>-0.04953725281310301</v>
      </c>
      <c r="H144">
        <v>0.109824941798438</v>
      </c>
      <c r="I144">
        <v>0.367500898096036</v>
      </c>
    </row>
    <row r="145" spans="1:9">
      <c r="A145" s="1" t="s">
        <v>158</v>
      </c>
      <c r="B145">
        <f>HYPERLINK("https://www.suredividend.com/sure-analysis-WABC/","Westamerica Bancorporation")</f>
        <v>0</v>
      </c>
      <c r="C145">
        <v>-0.020527340293753</v>
      </c>
      <c r="D145">
        <v>-0.09599001750855801</v>
      </c>
      <c r="E145">
        <v>0.012036561306377</v>
      </c>
      <c r="F145">
        <v>-0.05493338432879701</v>
      </c>
      <c r="G145">
        <v>-0.051311452650414</v>
      </c>
      <c r="H145">
        <v>-0.049357822746024</v>
      </c>
      <c r="I145">
        <v>0.09490350606499401</v>
      </c>
    </row>
    <row r="146" spans="1:9">
      <c r="A146" s="1" t="s">
        <v>159</v>
      </c>
      <c r="B146">
        <f>HYPERLINK("https://www.suredividend.com/sure-analysis-WBA/","Walgreens Boots Alliance Inc")</f>
        <v>0</v>
      </c>
      <c r="C146">
        <v>-0.014085276569705</v>
      </c>
      <c r="D146">
        <v>-0.118427287960877</v>
      </c>
      <c r="E146">
        <v>0.048993733359686</v>
      </c>
      <c r="F146">
        <v>-0.021208505098719</v>
      </c>
      <c r="G146">
        <v>-0.206265422731291</v>
      </c>
      <c r="H146">
        <v>-0.160404792369431</v>
      </c>
      <c r="I146">
        <v>-0.388354845707467</v>
      </c>
    </row>
    <row r="147" spans="1:9">
      <c r="A147" s="1" t="s">
        <v>160</v>
      </c>
      <c r="B147">
        <f>HYPERLINK("https://www.suredividend.com/sure-analysis-WLY/","John Wiley &amp; Sons Inc.")</f>
        <v>0</v>
      </c>
      <c r="C147">
        <v>-0.07758444216990701</v>
      </c>
      <c r="D147">
        <v>-0.028265693638439</v>
      </c>
      <c r="E147">
        <v>-0.008602671008338001</v>
      </c>
      <c r="F147">
        <v>0.124812780828756</v>
      </c>
      <c r="G147">
        <v>-0.094453376205787</v>
      </c>
      <c r="H147">
        <v>-0.09347142503636301</v>
      </c>
      <c r="I147">
        <v>-0.222742961821948</v>
      </c>
    </row>
    <row r="148" spans="1:9">
      <c r="A148" s="1" t="s">
        <v>161</v>
      </c>
      <c r="B148">
        <f>HYPERLINK("https://www.suredividend.com/sure-analysis-WMT/","Walmart Inc")</f>
        <v>0</v>
      </c>
      <c r="C148">
        <v>-0.007338931620916001</v>
      </c>
      <c r="D148">
        <v>-0.07844758347167201</v>
      </c>
      <c r="E148">
        <v>0.06165637110803301</v>
      </c>
      <c r="F148">
        <v>-0.00789900557162</v>
      </c>
      <c r="G148">
        <v>0.000428846658516</v>
      </c>
      <c r="H148">
        <v>0.138190594938623</v>
      </c>
      <c r="I148">
        <v>0.726961569058819</v>
      </c>
    </row>
    <row r="149" spans="1:9">
      <c r="A149" s="1" t="s">
        <v>162</v>
      </c>
      <c r="B149">
        <f>HYPERLINK("https://www.suredividend.com/sure-analysis-WST/","West Pharmaceutical Services, Inc.")</f>
        <v>0</v>
      </c>
      <c r="C149">
        <v>0.206610964526531</v>
      </c>
      <c r="D149">
        <v>0.348463514982336</v>
      </c>
      <c r="E149">
        <v>0.131883741108493</v>
      </c>
      <c r="F149">
        <v>0.400029849388151</v>
      </c>
      <c r="G149">
        <v>-0.147350457451684</v>
      </c>
      <c r="H149">
        <v>0.284970227061099</v>
      </c>
      <c r="I149">
        <v>2.894973182578494</v>
      </c>
    </row>
    <row r="150" spans="1:9">
      <c r="A150" s="1" t="s">
        <v>163</v>
      </c>
      <c r="B150">
        <f>HYPERLINK("https://www.suredividend.com/sure-analysis-WTRG/","Essential Utilities Inc")</f>
        <v>0</v>
      </c>
      <c r="C150">
        <v>-0.09866806268344101</v>
      </c>
      <c r="D150">
        <v>-0.125156184922948</v>
      </c>
      <c r="E150">
        <v>-0.128842548814678</v>
      </c>
      <c r="F150">
        <v>-0.114342756310387</v>
      </c>
      <c r="G150">
        <v>-0.111980130000528</v>
      </c>
      <c r="H150">
        <v>0.06792685933921201</v>
      </c>
      <c r="I150">
        <v>0.347173853090386</v>
      </c>
    </row>
    <row r="151" spans="1:9">
      <c r="A151" s="1" t="s">
        <v>164</v>
      </c>
      <c r="B151">
        <f>HYPERLINK("https://www.suredividend.com/sure-analysis-XOM/","Exxon Mobil Corp.")</f>
        <v>0</v>
      </c>
      <c r="C151">
        <v>0.015707862214515</v>
      </c>
      <c r="D151">
        <v>0.034753822883827</v>
      </c>
      <c r="E151">
        <v>0.198799181743311</v>
      </c>
      <c r="F151">
        <v>0.030626442908995</v>
      </c>
      <c r="G151">
        <v>0.390080045740423</v>
      </c>
      <c r="H151">
        <v>1.1011792009149</v>
      </c>
      <c r="I151">
        <v>0.937121260253555</v>
      </c>
    </row>
    <row r="152" spans="1:9">
      <c r="A152" s="1" t="s">
        <v>165</v>
      </c>
      <c r="B152">
        <f>HYPERLINK("https://www.suredividend.com/sure-analysis-YORW/","York Water Co.")</f>
        <v>0</v>
      </c>
      <c r="C152">
        <v>-0.06039890848735401</v>
      </c>
      <c r="D152">
        <v>-0.042975723939713</v>
      </c>
      <c r="E152">
        <v>0.009056409088479002</v>
      </c>
      <c r="F152">
        <v>-0.030318730793968</v>
      </c>
      <c r="G152">
        <v>-0.052238219552443</v>
      </c>
      <c r="H152">
        <v>0.08277951646488201</v>
      </c>
      <c r="I152">
        <v>0.6809976035524721</v>
      </c>
    </row>
  </sheetData>
  <autoFilter ref="A1:I152"/>
  <conditionalFormatting sqref="A1:I1">
    <cfRule type="cellIs" dxfId="8" priority="10" operator="notEqual">
      <formula>-13.345</formula>
    </cfRule>
  </conditionalFormatting>
  <conditionalFormatting sqref="A2:A152">
    <cfRule type="cellIs" dxfId="0" priority="1" operator="notEqual">
      <formula>"None"</formula>
    </cfRule>
  </conditionalFormatting>
  <conditionalFormatting sqref="B2:B152">
    <cfRule type="cellIs" dxfId="0" priority="2" operator="notEqual">
      <formula>"None"</formula>
    </cfRule>
  </conditionalFormatting>
  <conditionalFormatting sqref="C2:C152">
    <cfRule type="cellIs" dxfId="3" priority="3" operator="notEqual">
      <formula>"None"</formula>
    </cfRule>
  </conditionalFormatting>
  <conditionalFormatting sqref="D2:D152">
    <cfRule type="cellIs" dxfId="3" priority="4" operator="notEqual">
      <formula>"None"</formula>
    </cfRule>
  </conditionalFormatting>
  <conditionalFormatting sqref="E2:E152">
    <cfRule type="cellIs" dxfId="3" priority="5" operator="notEqual">
      <formula>"None"</formula>
    </cfRule>
  </conditionalFormatting>
  <conditionalFormatting sqref="F2:F152">
    <cfRule type="cellIs" dxfId="3" priority="6" operator="notEqual">
      <formula>"None"</formula>
    </cfRule>
  </conditionalFormatting>
  <conditionalFormatting sqref="G2:G152">
    <cfRule type="cellIs" dxfId="3" priority="7" operator="notEqual">
      <formula>"None"</formula>
    </cfRule>
  </conditionalFormatting>
  <conditionalFormatting sqref="H2:H152">
    <cfRule type="cellIs" dxfId="3" priority="8" operator="notEqual">
      <formula>"None"</formula>
    </cfRule>
  </conditionalFormatting>
  <conditionalFormatting sqref="I2:I152">
    <cfRule type="cellIs" dxfId="3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185</v>
      </c>
      <c r="B1" s="1"/>
    </row>
    <row r="2" spans="1:2">
      <c r="A2" s="1" t="s">
        <v>186</v>
      </c>
    </row>
    <row r="3" spans="1:2">
      <c r="A3" s="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2023-03-05T13:06:58Z</dcterms:created>
  <dcterms:modified xsi:type="dcterms:W3CDTF">2023-03-05T13:06:58Z</dcterms:modified>
</cp:coreProperties>
</file>